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heckCompatibility="1"/>
  <bookViews>
    <workbookView xWindow="0" yWindow="0" windowWidth="10800" windowHeight="9420" tabRatio="784" activeTab="14"/>
  </bookViews>
  <sheets>
    <sheet name="封面" sheetId="1" r:id="rId1"/>
    <sheet name="目录" sheetId="2" r:id="rId2"/>
    <sheet name="表一" sheetId="3" r:id="rId3"/>
    <sheet name="表二" sheetId="4" r:id="rId4"/>
    <sheet name="表三" sheetId="5" r:id="rId5"/>
    <sheet name="表四" sheetId="6" r:id="rId6"/>
    <sheet name="表五" sheetId="7" r:id="rId7"/>
    <sheet name="表六 (1)" sheetId="8" r:id="rId8"/>
    <sheet name="表六（2)" sheetId="9" r:id="rId9"/>
    <sheet name="表七 (1)" sheetId="10" r:id="rId10"/>
    <sheet name="表七(2)" sheetId="11" r:id="rId11"/>
    <sheet name="表八" sheetId="12" r:id="rId12"/>
    <sheet name="表九" sheetId="13" r:id="rId13"/>
    <sheet name="表十" sheetId="14" r:id="rId14"/>
    <sheet name="表十一" sheetId="15" r:id="rId15"/>
    <sheet name="表十二" sheetId="16" r:id="rId16"/>
    <sheet name="表十三（1）" sheetId="17" r:id="rId17"/>
    <sheet name="表十三（2）" sheetId="18" r:id="rId18"/>
    <sheet name="表十四" sheetId="19" r:id="rId19"/>
  </sheets>
  <externalReferences>
    <externalReference r:id="rId20"/>
  </externalReferences>
  <definedNames>
    <definedName name="_xlnm._FilterDatabase" localSheetId="3" hidden="1">表二!$A$5:$G$1247</definedName>
    <definedName name="_xlnm._FilterDatabase" localSheetId="12" hidden="1">表九!$A$6:$N$244</definedName>
    <definedName name="_xlnm._FilterDatabase" localSheetId="4" hidden="1">表三!$A$6:$N$74</definedName>
    <definedName name="_xlnm._FilterDatabase" localSheetId="14" hidden="1">表十一!$A$5:$J$51</definedName>
    <definedName name="_xlnm._FilterDatabase" localSheetId="5" hidden="1">表四!$A$5:$K$210</definedName>
    <definedName name="_xlnm._FilterDatabase" localSheetId="2" hidden="1">表一!$A$4:$G$33</definedName>
    <definedName name="_xlnm.Print_Titles" localSheetId="3">表二!$2:$5</definedName>
    <definedName name="_xlnm.Print_Titles" localSheetId="12">表九!$2:$6</definedName>
    <definedName name="_xlnm.Print_Titles" localSheetId="7">'表六 (1)'!$A:$A</definedName>
    <definedName name="_xlnm.Print_Titles" localSheetId="8">'表六（2)'!$A:$A</definedName>
    <definedName name="_xlnm.Print_Titles" localSheetId="9">'表七 (1)'!$A:$A</definedName>
    <definedName name="_xlnm.Print_Titles" localSheetId="10">'表七(2)'!$A:$A</definedName>
    <definedName name="_xlnm.Print_Titles" localSheetId="4">表三!$2:$6</definedName>
    <definedName name="_xlnm.Print_Titles" localSheetId="15">表十二!$A$1:$A$65532</definedName>
    <definedName name="_xlnm.Print_Titles" localSheetId="14">表十一!$1:$5</definedName>
    <definedName name="_xlnm.Print_Titles" localSheetId="5">表四!$1:$5</definedName>
    <definedName name="_xlnm.Print_Titles" localSheetId="6">表五!$B:$B,表五!$1:$4</definedName>
    <definedName name="_xlnm.Print_Titles" localSheetId="2">表一!$2:$5</definedName>
    <definedName name="地区名称" localSheetId="3">#REF!</definedName>
    <definedName name="地区名称" localSheetId="12">#REF!</definedName>
    <definedName name="地区名称" localSheetId="4">#REF!</definedName>
    <definedName name="地区名称" localSheetId="15">[1]封面!$B$2:$B$6</definedName>
    <definedName name="地区名称" localSheetId="16">[1]封面!$B$2:$B$6</definedName>
    <definedName name="地区名称" localSheetId="17">[1]封面!$B$2:$B$6</definedName>
    <definedName name="地区名称" localSheetId="18">[1]封面!$B$2:$B$6</definedName>
    <definedName name="地区名称" localSheetId="2">#REF!</definedName>
    <definedName name="地区名称" localSheetId="1">目录!#REF!</definedName>
    <definedName name="地区名称">封面!$B$2:$B$6</definedName>
  </definedNames>
  <calcPr calcId="124519"/>
</workbook>
</file>

<file path=xl/calcChain.xml><?xml version="1.0" encoding="utf-8"?>
<calcChain xmlns="http://schemas.openxmlformats.org/spreadsheetml/2006/main">
  <c r="N8" i="19"/>
  <c r="D8"/>
  <c r="B8"/>
  <c r="B6" i="18"/>
  <c r="M8" i="19" s="1"/>
  <c r="L8" s="1"/>
  <c r="B6" i="17"/>
  <c r="C8" i="19" s="1"/>
  <c r="AW6" i="16"/>
  <c r="K6"/>
  <c r="D6"/>
  <c r="B6" i="11"/>
  <c r="C6" i="10"/>
  <c r="B7" i="9"/>
  <c r="T7" i="8"/>
  <c r="C7"/>
  <c r="C47" i="15"/>
  <c r="J47" s="1"/>
  <c r="I45"/>
  <c r="H45"/>
  <c r="G45"/>
  <c r="F45"/>
  <c r="E45"/>
  <c r="D45"/>
  <c r="I43"/>
  <c r="I54" s="1"/>
  <c r="H43"/>
  <c r="G43"/>
  <c r="F43"/>
  <c r="E43"/>
  <c r="D43"/>
  <c r="C42"/>
  <c r="J42" s="1"/>
  <c r="J40"/>
  <c r="C40"/>
  <c r="C38"/>
  <c r="J38" s="1"/>
  <c r="J36"/>
  <c r="C36"/>
  <c r="I34"/>
  <c r="H34"/>
  <c r="G34"/>
  <c r="F34"/>
  <c r="E34"/>
  <c r="D34"/>
  <c r="J33"/>
  <c r="J32"/>
  <c r="C30"/>
  <c r="J30" s="1"/>
  <c r="I28"/>
  <c r="H28"/>
  <c r="G28"/>
  <c r="F28"/>
  <c r="E28"/>
  <c r="D28"/>
  <c r="C26"/>
  <c r="J26" s="1"/>
  <c r="J23"/>
  <c r="C23"/>
  <c r="C20"/>
  <c r="J20" s="1"/>
  <c r="I17"/>
  <c r="H17"/>
  <c r="G17"/>
  <c r="F17"/>
  <c r="E17"/>
  <c r="D17"/>
  <c r="D54"/>
  <c r="J16"/>
  <c r="C15"/>
  <c r="J15" s="1"/>
  <c r="I14"/>
  <c r="H14"/>
  <c r="G14"/>
  <c r="F14"/>
  <c r="E14"/>
  <c r="D14"/>
  <c r="C12"/>
  <c r="J12" s="1"/>
  <c r="I10"/>
  <c r="H10"/>
  <c r="G10"/>
  <c r="F10"/>
  <c r="E10"/>
  <c r="D10"/>
  <c r="J8"/>
  <c r="I6"/>
  <c r="H6"/>
  <c r="H54" s="1"/>
  <c r="H56" s="1"/>
  <c r="G6"/>
  <c r="G54" s="1"/>
  <c r="G56" s="1"/>
  <c r="F6"/>
  <c r="F54" s="1"/>
  <c r="F56" s="1"/>
  <c r="E6"/>
  <c r="E54" s="1"/>
  <c r="E56" s="1"/>
  <c r="D6"/>
  <c r="F23" i="14"/>
  <c r="E23"/>
  <c r="D23"/>
  <c r="G23" s="1"/>
  <c r="C23"/>
  <c r="G20"/>
  <c r="F20"/>
  <c r="G19"/>
  <c r="F19"/>
  <c r="G18"/>
  <c r="F18"/>
  <c r="G17"/>
  <c r="F17"/>
  <c r="G16"/>
  <c r="F16"/>
  <c r="G15"/>
  <c r="F15"/>
  <c r="G14"/>
  <c r="F14"/>
  <c r="G13"/>
  <c r="F13"/>
  <c r="G12"/>
  <c r="F12"/>
  <c r="G11"/>
  <c r="F11"/>
  <c r="G10"/>
  <c r="F10"/>
  <c r="G9"/>
  <c r="F9"/>
  <c r="G8"/>
  <c r="F8"/>
  <c r="G7"/>
  <c r="F7"/>
  <c r="G6"/>
  <c r="F6"/>
  <c r="K266" i="13"/>
  <c r="G266"/>
  <c r="F266"/>
  <c r="E266"/>
  <c r="D266"/>
  <c r="C266"/>
  <c r="B266"/>
  <c r="G259"/>
  <c r="F259"/>
  <c r="N258"/>
  <c r="M258"/>
  <c r="G258"/>
  <c r="F258"/>
  <c r="N257"/>
  <c r="M257"/>
  <c r="G257"/>
  <c r="F257"/>
  <c r="N256"/>
  <c r="M256"/>
  <c r="G256"/>
  <c r="F256"/>
  <c r="N255"/>
  <c r="M255"/>
  <c r="G255"/>
  <c r="F255"/>
  <c r="N254"/>
  <c r="M254"/>
  <c r="G254"/>
  <c r="F254"/>
  <c r="N253"/>
  <c r="M253"/>
  <c r="G253"/>
  <c r="F253"/>
  <c r="L252"/>
  <c r="K252"/>
  <c r="N252" s="1"/>
  <c r="J252"/>
  <c r="M252"/>
  <c r="E252"/>
  <c r="F252" s="1"/>
  <c r="D252"/>
  <c r="C252"/>
  <c r="N244"/>
  <c r="M244"/>
  <c r="N243"/>
  <c r="M243"/>
  <c r="N242"/>
  <c r="M242"/>
  <c r="N241"/>
  <c r="M241"/>
  <c r="N240"/>
  <c r="M240"/>
  <c r="N239"/>
  <c r="M239"/>
  <c r="N238"/>
  <c r="L238"/>
  <c r="K238"/>
  <c r="J238"/>
  <c r="N237"/>
  <c r="M237"/>
  <c r="N236"/>
  <c r="M236"/>
  <c r="N235"/>
  <c r="M235"/>
  <c r="N234"/>
  <c r="M234"/>
  <c r="N233"/>
  <c r="M233"/>
  <c r="N232"/>
  <c r="M232"/>
  <c r="N231"/>
  <c r="M231"/>
  <c r="N230"/>
  <c r="M230"/>
  <c r="N229"/>
  <c r="M229"/>
  <c r="N228"/>
  <c r="M228"/>
  <c r="N227"/>
  <c r="M227"/>
  <c r="N226"/>
  <c r="M226"/>
  <c r="M225"/>
  <c r="L225"/>
  <c r="K225"/>
  <c r="J225"/>
  <c r="L224"/>
  <c r="C51" i="15" s="1"/>
  <c r="J51" s="1"/>
  <c r="N223" i="13"/>
  <c r="M223"/>
  <c r="N222"/>
  <c r="M222"/>
  <c r="N221"/>
  <c r="M221"/>
  <c r="N220"/>
  <c r="M220"/>
  <c r="N219"/>
  <c r="M219"/>
  <c r="N218"/>
  <c r="M218"/>
  <c r="N217"/>
  <c r="M217"/>
  <c r="N216"/>
  <c r="M216"/>
  <c r="N215"/>
  <c r="M215"/>
  <c r="N214"/>
  <c r="M214"/>
  <c r="N213"/>
  <c r="M213"/>
  <c r="N212"/>
  <c r="M212"/>
  <c r="N211"/>
  <c r="M211"/>
  <c r="N210"/>
  <c r="M210"/>
  <c r="N209"/>
  <c r="M209"/>
  <c r="L208"/>
  <c r="C50" i="15" s="1"/>
  <c r="J50" s="1"/>
  <c r="K208" i="13"/>
  <c r="N208" s="1"/>
  <c r="J208"/>
  <c r="M208" s="1"/>
  <c r="N207"/>
  <c r="M207"/>
  <c r="N206"/>
  <c r="M206"/>
  <c r="N205"/>
  <c r="M205"/>
  <c r="N204"/>
  <c r="M204"/>
  <c r="N203"/>
  <c r="M203"/>
  <c r="N202"/>
  <c r="M202"/>
  <c r="N201"/>
  <c r="M201"/>
  <c r="N200"/>
  <c r="M200"/>
  <c r="N199"/>
  <c r="M199"/>
  <c r="N198"/>
  <c r="M198"/>
  <c r="N197"/>
  <c r="M197"/>
  <c r="N196"/>
  <c r="M196"/>
  <c r="N195"/>
  <c r="M195"/>
  <c r="N194"/>
  <c r="M194"/>
  <c r="N193"/>
  <c r="M193"/>
  <c r="L192"/>
  <c r="K192"/>
  <c r="J192"/>
  <c r="N191"/>
  <c r="M191"/>
  <c r="N190"/>
  <c r="M190"/>
  <c r="N189"/>
  <c r="M189"/>
  <c r="N188"/>
  <c r="M188"/>
  <c r="N187"/>
  <c r="M187"/>
  <c r="N186"/>
  <c r="M186"/>
  <c r="N185"/>
  <c r="M185"/>
  <c r="N184"/>
  <c r="M184"/>
  <c r="N183"/>
  <c r="M183"/>
  <c r="N182"/>
  <c r="M182"/>
  <c r="M181"/>
  <c r="L181"/>
  <c r="C48" i="15" s="1"/>
  <c r="J48" s="1"/>
  <c r="K181" i="13"/>
  <c r="N181"/>
  <c r="J181"/>
  <c r="N180"/>
  <c r="M180"/>
  <c r="N179"/>
  <c r="M179"/>
  <c r="N178"/>
  <c r="M178"/>
  <c r="N177"/>
  <c r="M177"/>
  <c r="N176"/>
  <c r="M176"/>
  <c r="N175"/>
  <c r="M175"/>
  <c r="N174"/>
  <c r="M174"/>
  <c r="N173"/>
  <c r="M173"/>
  <c r="M172"/>
  <c r="L172"/>
  <c r="K172"/>
  <c r="N172" s="1"/>
  <c r="J172"/>
  <c r="N171"/>
  <c r="M171"/>
  <c r="N170"/>
  <c r="M170"/>
  <c r="N169"/>
  <c r="M169"/>
  <c r="L168"/>
  <c r="C46" i="15" s="1"/>
  <c r="J46" s="1"/>
  <c r="K168" i="13"/>
  <c r="K167" s="1"/>
  <c r="N167" s="1"/>
  <c r="J168"/>
  <c r="M168" s="1"/>
  <c r="L167"/>
  <c r="C45" i="15" s="1"/>
  <c r="J45" s="1"/>
  <c r="J167" i="13"/>
  <c r="M167" s="1"/>
  <c r="N166"/>
  <c r="M166"/>
  <c r="N165"/>
  <c r="M165"/>
  <c r="L164"/>
  <c r="C44" i="15" s="1"/>
  <c r="J44" s="1"/>
  <c r="K164" i="13"/>
  <c r="J164"/>
  <c r="M164" s="1"/>
  <c r="L163"/>
  <c r="C43" i="15" s="1"/>
  <c r="J43" s="1"/>
  <c r="N162" i="13"/>
  <c r="M162"/>
  <c r="N161"/>
  <c r="M161"/>
  <c r="N160"/>
  <c r="M160"/>
  <c r="L159"/>
  <c r="C41" i="15" s="1"/>
  <c r="J41" s="1"/>
  <c r="K159" i="13"/>
  <c r="N159" s="1"/>
  <c r="J159"/>
  <c r="M159" s="1"/>
  <c r="N158"/>
  <c r="M158"/>
  <c r="N157"/>
  <c r="M157"/>
  <c r="M156"/>
  <c r="L156"/>
  <c r="K156"/>
  <c r="N156" s="1"/>
  <c r="J156"/>
  <c r="N155"/>
  <c r="M155"/>
  <c r="N154"/>
  <c r="M154"/>
  <c r="N153"/>
  <c r="M153"/>
  <c r="N152"/>
  <c r="M152"/>
  <c r="N151"/>
  <c r="M151"/>
  <c r="N150"/>
  <c r="M150"/>
  <c r="N149"/>
  <c r="M149"/>
  <c r="N148"/>
  <c r="M148"/>
  <c r="N147"/>
  <c r="M147"/>
  <c r="L147"/>
  <c r="C39" i="15" s="1"/>
  <c r="J39" s="1"/>
  <c r="K147" i="13"/>
  <c r="J147"/>
  <c r="N146"/>
  <c r="M146"/>
  <c r="N145"/>
  <c r="M145"/>
  <c r="N144"/>
  <c r="M144"/>
  <c r="N143"/>
  <c r="M143"/>
  <c r="N142"/>
  <c r="M142"/>
  <c r="N141"/>
  <c r="M141"/>
  <c r="L140"/>
  <c r="K140"/>
  <c r="N140" s="1"/>
  <c r="J140"/>
  <c r="M140" s="1"/>
  <c r="N139"/>
  <c r="M139"/>
  <c r="N138"/>
  <c r="M138"/>
  <c r="N137"/>
  <c r="M137"/>
  <c r="N136"/>
  <c r="M136"/>
  <c r="N135"/>
  <c r="M135"/>
  <c r="N134"/>
  <c r="M134"/>
  <c r="N133"/>
  <c r="M133"/>
  <c r="N132"/>
  <c r="M132"/>
  <c r="L131"/>
  <c r="C37" i="15" s="1"/>
  <c r="J37" s="1"/>
  <c r="K131" i="13"/>
  <c r="N131" s="1"/>
  <c r="J131"/>
  <c r="M131" s="1"/>
  <c r="N130"/>
  <c r="M130"/>
  <c r="N129"/>
  <c r="M129"/>
  <c r="N128"/>
  <c r="M128"/>
  <c r="N127"/>
  <c r="M127"/>
  <c r="M126"/>
  <c r="L126"/>
  <c r="K126"/>
  <c r="N126" s="1"/>
  <c r="J126"/>
  <c r="N125"/>
  <c r="M125"/>
  <c r="N124"/>
  <c r="M124"/>
  <c r="N123"/>
  <c r="M123"/>
  <c r="N122"/>
  <c r="M122"/>
  <c r="N121"/>
  <c r="M121"/>
  <c r="L121"/>
  <c r="C35" i="15" s="1"/>
  <c r="J35" s="1"/>
  <c r="K121" i="13"/>
  <c r="J121"/>
  <c r="K120"/>
  <c r="N120" s="1"/>
  <c r="J120"/>
  <c r="M120" s="1"/>
  <c r="N119"/>
  <c r="M119"/>
  <c r="N118"/>
  <c r="M118"/>
  <c r="N117"/>
  <c r="M117"/>
  <c r="N116"/>
  <c r="M116"/>
  <c r="L115"/>
  <c r="C31" i="15" s="1"/>
  <c r="J31" s="1"/>
  <c r="K115" i="13"/>
  <c r="N115" s="1"/>
  <c r="J115"/>
  <c r="M115" s="1"/>
  <c r="N114"/>
  <c r="M114"/>
  <c r="N113"/>
  <c r="M113"/>
  <c r="N112"/>
  <c r="M112"/>
  <c r="N111"/>
  <c r="M111"/>
  <c r="M110"/>
  <c r="L110"/>
  <c r="K110"/>
  <c r="N110" s="1"/>
  <c r="J110"/>
  <c r="N109"/>
  <c r="M109"/>
  <c r="N108"/>
  <c r="M108"/>
  <c r="N107"/>
  <c r="M107"/>
  <c r="N106"/>
  <c r="M106"/>
  <c r="M105"/>
  <c r="L105"/>
  <c r="C29" i="15" s="1"/>
  <c r="J29"/>
  <c r="K105" i="13"/>
  <c r="N105" s="1"/>
  <c r="J105"/>
  <c r="L104"/>
  <c r="C28" i="15" s="1"/>
  <c r="J28" s="1"/>
  <c r="K104" i="13"/>
  <c r="N104" s="1"/>
  <c r="J104"/>
  <c r="M104" s="1"/>
  <c r="N103"/>
  <c r="M103"/>
  <c r="N102"/>
  <c r="M102"/>
  <c r="N101"/>
  <c r="M101"/>
  <c r="N100"/>
  <c r="M100"/>
  <c r="N99"/>
  <c r="M99"/>
  <c r="N98"/>
  <c r="M98"/>
  <c r="N97"/>
  <c r="M97"/>
  <c r="N96"/>
  <c r="M96"/>
  <c r="L95"/>
  <c r="C27" i="15"/>
  <c r="J27" s="1"/>
  <c r="K95" i="13"/>
  <c r="N95" s="1"/>
  <c r="J95"/>
  <c r="M95" s="1"/>
  <c r="N94"/>
  <c r="M94"/>
  <c r="N93"/>
  <c r="M93"/>
  <c r="L92"/>
  <c r="K92"/>
  <c r="N92" s="1"/>
  <c r="J92"/>
  <c r="M92" s="1"/>
  <c r="N91"/>
  <c r="M91"/>
  <c r="N90"/>
  <c r="M90"/>
  <c r="N89"/>
  <c r="M89"/>
  <c r="N88"/>
  <c r="M88"/>
  <c r="N87"/>
  <c r="M87"/>
  <c r="N86"/>
  <c r="L86"/>
  <c r="C25" i="15" s="1"/>
  <c r="J25" s="1"/>
  <c r="K86" i="13"/>
  <c r="J86"/>
  <c r="M86" s="1"/>
  <c r="N85"/>
  <c r="M85"/>
  <c r="N84"/>
  <c r="M84"/>
  <c r="N83"/>
  <c r="M83"/>
  <c r="L82"/>
  <c r="N82" s="1"/>
  <c r="K82"/>
  <c r="J82"/>
  <c r="M82" s="1"/>
  <c r="N81"/>
  <c r="M81"/>
  <c r="N80"/>
  <c r="M80"/>
  <c r="N79"/>
  <c r="M79"/>
  <c r="N78"/>
  <c r="M78"/>
  <c r="L78"/>
  <c r="K78"/>
  <c r="J78"/>
  <c r="N77"/>
  <c r="M77"/>
  <c r="N76"/>
  <c r="M76"/>
  <c r="N75"/>
  <c r="M75"/>
  <c r="M74"/>
  <c r="L74"/>
  <c r="C22" i="15" s="1"/>
  <c r="J22" s="1"/>
  <c r="K74" i="13"/>
  <c r="N74" s="1"/>
  <c r="J74"/>
  <c r="N73"/>
  <c r="M73"/>
  <c r="N72"/>
  <c r="M72"/>
  <c r="N71"/>
  <c r="M71"/>
  <c r="N70"/>
  <c r="M70"/>
  <c r="N69"/>
  <c r="M69"/>
  <c r="L68"/>
  <c r="C21" i="15" s="1"/>
  <c r="J21" s="1"/>
  <c r="K68" i="13"/>
  <c r="J68"/>
  <c r="M68"/>
  <c r="N67"/>
  <c r="M67"/>
  <c r="N66"/>
  <c r="M66"/>
  <c r="N65"/>
  <c r="M65"/>
  <c r="N64"/>
  <c r="M64"/>
  <c r="N63"/>
  <c r="L63"/>
  <c r="C19" i="15" s="1"/>
  <c r="J19" s="1"/>
  <c r="K63" i="13"/>
  <c r="J63"/>
  <c r="M63" s="1"/>
  <c r="N62"/>
  <c r="M62"/>
  <c r="N61"/>
  <c r="M61"/>
  <c r="N60"/>
  <c r="M60"/>
  <c r="N59"/>
  <c r="M59"/>
  <c r="N58"/>
  <c r="M58"/>
  <c r="N57"/>
  <c r="M57"/>
  <c r="N56"/>
  <c r="M56"/>
  <c r="N55"/>
  <c r="M55"/>
  <c r="N54"/>
  <c r="M54"/>
  <c r="N53"/>
  <c r="M53"/>
  <c r="N52"/>
  <c r="M52"/>
  <c r="N51"/>
  <c r="M51"/>
  <c r="N50"/>
  <c r="M50"/>
  <c r="N49"/>
  <c r="M49"/>
  <c r="N48"/>
  <c r="M48"/>
  <c r="L47"/>
  <c r="L46" s="1"/>
  <c r="C17" i="15" s="1"/>
  <c r="J17" s="1"/>
  <c r="K47" i="13"/>
  <c r="J47"/>
  <c r="M47" s="1"/>
  <c r="N45"/>
  <c r="M45"/>
  <c r="N44"/>
  <c r="M44"/>
  <c r="N43"/>
  <c r="M43"/>
  <c r="N42"/>
  <c r="M42"/>
  <c r="N41"/>
  <c r="L41"/>
  <c r="C16" i="15" s="1"/>
  <c r="K41" i="13"/>
  <c r="J41"/>
  <c r="M41" s="1"/>
  <c r="N40"/>
  <c r="M40"/>
  <c r="N39"/>
  <c r="M39"/>
  <c r="N38"/>
  <c r="M38"/>
  <c r="N37"/>
  <c r="M37"/>
  <c r="L36"/>
  <c r="K36"/>
  <c r="K35" s="1"/>
  <c r="N35" s="1"/>
  <c r="J36"/>
  <c r="L35"/>
  <c r="C14" i="15" s="1"/>
  <c r="J14" s="1"/>
  <c r="N34" i="13"/>
  <c r="M34"/>
  <c r="G34"/>
  <c r="F34"/>
  <c r="N33"/>
  <c r="M33"/>
  <c r="G33"/>
  <c r="F33"/>
  <c r="M32"/>
  <c r="L32"/>
  <c r="C13" i="15" s="1"/>
  <c r="J13" s="1"/>
  <c r="K32" i="13"/>
  <c r="N32" s="1"/>
  <c r="J32"/>
  <c r="G32"/>
  <c r="F32"/>
  <c r="N31"/>
  <c r="M31"/>
  <c r="G31"/>
  <c r="F31"/>
  <c r="N30"/>
  <c r="M30"/>
  <c r="G30"/>
  <c r="F30"/>
  <c r="N29"/>
  <c r="M29"/>
  <c r="G29"/>
  <c r="F29"/>
  <c r="L28"/>
  <c r="K28"/>
  <c r="N28" s="1"/>
  <c r="J28"/>
  <c r="M28" s="1"/>
  <c r="G28"/>
  <c r="F28"/>
  <c r="N27"/>
  <c r="M27"/>
  <c r="F27"/>
  <c r="E27"/>
  <c r="D27"/>
  <c r="G27" s="1"/>
  <c r="C27"/>
  <c r="N26"/>
  <c r="M26"/>
  <c r="G26"/>
  <c r="F26"/>
  <c r="N25"/>
  <c r="M25"/>
  <c r="G25"/>
  <c r="F25"/>
  <c r="M24"/>
  <c r="L24"/>
  <c r="K24"/>
  <c r="N24"/>
  <c r="J24"/>
  <c r="J23" s="1"/>
  <c r="G24"/>
  <c r="F24"/>
  <c r="M23"/>
  <c r="K23"/>
  <c r="G23"/>
  <c r="F23"/>
  <c r="N22"/>
  <c r="M22"/>
  <c r="G22"/>
  <c r="F22"/>
  <c r="N21"/>
  <c r="M21"/>
  <c r="G21"/>
  <c r="F21"/>
  <c r="L20"/>
  <c r="C9" i="15" s="1"/>
  <c r="J9" s="1"/>
  <c r="K20" i="13"/>
  <c r="N20" s="1"/>
  <c r="J20"/>
  <c r="M20" s="1"/>
  <c r="G20"/>
  <c r="F20"/>
  <c r="N19"/>
  <c r="M19"/>
  <c r="F19"/>
  <c r="E19"/>
  <c r="D19"/>
  <c r="G19" s="1"/>
  <c r="C19"/>
  <c r="N18"/>
  <c r="M18"/>
  <c r="G18"/>
  <c r="F18"/>
  <c r="N17"/>
  <c r="M17"/>
  <c r="G17"/>
  <c r="F17"/>
  <c r="N16"/>
  <c r="M16"/>
  <c r="G16"/>
  <c r="F16"/>
  <c r="N15"/>
  <c r="M15"/>
  <c r="G15"/>
  <c r="F15"/>
  <c r="N14"/>
  <c r="L14"/>
  <c r="C8" i="15" s="1"/>
  <c r="K14" i="13"/>
  <c r="J14"/>
  <c r="M14" s="1"/>
  <c r="G14"/>
  <c r="F14"/>
  <c r="N13"/>
  <c r="M13"/>
  <c r="G13"/>
  <c r="F13"/>
  <c r="N12"/>
  <c r="M12"/>
  <c r="E12"/>
  <c r="E251" s="1"/>
  <c r="D12"/>
  <c r="D251" s="1"/>
  <c r="G12"/>
  <c r="C12"/>
  <c r="C251" s="1"/>
  <c r="F12"/>
  <c r="N11"/>
  <c r="M11"/>
  <c r="G11"/>
  <c r="F11"/>
  <c r="N10"/>
  <c r="M10"/>
  <c r="G10"/>
  <c r="F10"/>
  <c r="N9"/>
  <c r="M9"/>
  <c r="G9"/>
  <c r="F9"/>
  <c r="M8"/>
  <c r="L8"/>
  <c r="C7" i="15" s="1"/>
  <c r="J7"/>
  <c r="K8" i="13"/>
  <c r="N8" s="1"/>
  <c r="J8"/>
  <c r="G8"/>
  <c r="F8"/>
  <c r="G7"/>
  <c r="F7"/>
  <c r="H10" i="12"/>
  <c r="G10"/>
  <c r="H9"/>
  <c r="G9"/>
  <c r="H8"/>
  <c r="G8"/>
  <c r="F7"/>
  <c r="E7"/>
  <c r="E11"/>
  <c r="D7"/>
  <c r="D11"/>
  <c r="H6"/>
  <c r="G6"/>
  <c r="R37" i="7"/>
  <c r="Q37"/>
  <c r="O37"/>
  <c r="N37"/>
  <c r="M37"/>
  <c r="L37"/>
  <c r="K37"/>
  <c r="J37"/>
  <c r="I37"/>
  <c r="H37"/>
  <c r="G37"/>
  <c r="F37"/>
  <c r="E37"/>
  <c r="D37"/>
  <c r="R36"/>
  <c r="Q36"/>
  <c r="P36"/>
  <c r="O36"/>
  <c r="M36"/>
  <c r="L36"/>
  <c r="K36"/>
  <c r="J36"/>
  <c r="I36"/>
  <c r="H36"/>
  <c r="G36"/>
  <c r="F36"/>
  <c r="E36"/>
  <c r="D36"/>
  <c r="R35"/>
  <c r="Q35"/>
  <c r="P35"/>
  <c r="O35"/>
  <c r="M35"/>
  <c r="L35"/>
  <c r="K35"/>
  <c r="J35"/>
  <c r="I35"/>
  <c r="H35"/>
  <c r="G35"/>
  <c r="F35"/>
  <c r="E35"/>
  <c r="D35"/>
  <c r="R34"/>
  <c r="P34"/>
  <c r="O34"/>
  <c r="N34"/>
  <c r="M34"/>
  <c r="L34"/>
  <c r="K34"/>
  <c r="J34"/>
  <c r="I34"/>
  <c r="H34"/>
  <c r="G34"/>
  <c r="F34"/>
  <c r="E34"/>
  <c r="D34"/>
  <c r="R32"/>
  <c r="Q32"/>
  <c r="P32"/>
  <c r="O32"/>
  <c r="N32"/>
  <c r="M32"/>
  <c r="L32"/>
  <c r="K32"/>
  <c r="J32"/>
  <c r="I32"/>
  <c r="H32"/>
  <c r="G32"/>
  <c r="F32"/>
  <c r="E32"/>
  <c r="D32"/>
  <c r="C27"/>
  <c r="S27" s="1"/>
  <c r="C7"/>
  <c r="S7" s="1"/>
  <c r="I208" i="6"/>
  <c r="H208"/>
  <c r="G208"/>
  <c r="F208"/>
  <c r="E208"/>
  <c r="D208"/>
  <c r="C207"/>
  <c r="J207"/>
  <c r="J206"/>
  <c r="C206"/>
  <c r="I205"/>
  <c r="H205"/>
  <c r="G205"/>
  <c r="F205"/>
  <c r="E205"/>
  <c r="K205" s="1"/>
  <c r="D205"/>
  <c r="C204"/>
  <c r="J204" s="1"/>
  <c r="J203"/>
  <c r="C203"/>
  <c r="C200"/>
  <c r="J200" s="1"/>
  <c r="K196"/>
  <c r="I196"/>
  <c r="H196"/>
  <c r="G196"/>
  <c r="F196"/>
  <c r="E196"/>
  <c r="D196"/>
  <c r="C195"/>
  <c r="J195" s="1"/>
  <c r="J194"/>
  <c r="K191"/>
  <c r="I191"/>
  <c r="H191"/>
  <c r="G191"/>
  <c r="F191"/>
  <c r="E191"/>
  <c r="D191"/>
  <c r="J190"/>
  <c r="C190"/>
  <c r="K187"/>
  <c r="I187"/>
  <c r="H187"/>
  <c r="G187"/>
  <c r="F187"/>
  <c r="E187"/>
  <c r="D187"/>
  <c r="J186"/>
  <c r="C186"/>
  <c r="C185"/>
  <c r="J185" s="1"/>
  <c r="K183"/>
  <c r="I183"/>
  <c r="H183"/>
  <c r="G183"/>
  <c r="F183"/>
  <c r="E183"/>
  <c r="D183"/>
  <c r="J182"/>
  <c r="C182"/>
  <c r="J181"/>
  <c r="C181"/>
  <c r="J180"/>
  <c r="C180"/>
  <c r="J179"/>
  <c r="C179"/>
  <c r="J178"/>
  <c r="C178"/>
  <c r="J177"/>
  <c r="C177"/>
  <c r="J176"/>
  <c r="C176"/>
  <c r="J175"/>
  <c r="C175"/>
  <c r="J174"/>
  <c r="C174"/>
  <c r="I173"/>
  <c r="H173"/>
  <c r="G173"/>
  <c r="F173"/>
  <c r="E173"/>
  <c r="D173"/>
  <c r="C173"/>
  <c r="J171"/>
  <c r="C171"/>
  <c r="K167"/>
  <c r="I167"/>
  <c r="H167"/>
  <c r="G167"/>
  <c r="F167"/>
  <c r="E167"/>
  <c r="D167"/>
  <c r="K163"/>
  <c r="I163"/>
  <c r="H163"/>
  <c r="G163"/>
  <c r="F163"/>
  <c r="E163"/>
  <c r="D163"/>
  <c r="J159"/>
  <c r="C159"/>
  <c r="K155"/>
  <c r="I155"/>
  <c r="H155"/>
  <c r="G155"/>
  <c r="F155"/>
  <c r="E155"/>
  <c r="D155"/>
  <c r="C152"/>
  <c r="J152" s="1"/>
  <c r="J151"/>
  <c r="K148"/>
  <c r="I148"/>
  <c r="H148"/>
  <c r="G148"/>
  <c r="F148"/>
  <c r="E148"/>
  <c r="D148"/>
  <c r="J147"/>
  <c r="C147"/>
  <c r="I139"/>
  <c r="H139"/>
  <c r="G139"/>
  <c r="F139"/>
  <c r="E139"/>
  <c r="K139" s="1"/>
  <c r="D139"/>
  <c r="C138"/>
  <c r="J138" s="1"/>
  <c r="C137"/>
  <c r="J137" s="1"/>
  <c r="C136"/>
  <c r="J136" s="1"/>
  <c r="C134"/>
  <c r="J134"/>
  <c r="K132"/>
  <c r="I132"/>
  <c r="H132"/>
  <c r="G132"/>
  <c r="F132"/>
  <c r="E132"/>
  <c r="D132"/>
  <c r="J131"/>
  <c r="C131"/>
  <c r="J129"/>
  <c r="C129"/>
  <c r="J128"/>
  <c r="C128"/>
  <c r="J126"/>
  <c r="C126"/>
  <c r="J125"/>
  <c r="C125"/>
  <c r="K116"/>
  <c r="I116"/>
  <c r="H116"/>
  <c r="G116"/>
  <c r="F116"/>
  <c r="E116"/>
  <c r="D116"/>
  <c r="C115"/>
  <c r="J115"/>
  <c r="J114"/>
  <c r="C114"/>
  <c r="I102"/>
  <c r="H102"/>
  <c r="G102"/>
  <c r="F102"/>
  <c r="E102"/>
  <c r="K102" s="1"/>
  <c r="D102"/>
  <c r="C101"/>
  <c r="J101" s="1"/>
  <c r="C95"/>
  <c r="J95" s="1"/>
  <c r="I80"/>
  <c r="H80"/>
  <c r="G80"/>
  <c r="F80"/>
  <c r="E80"/>
  <c r="K80" s="1"/>
  <c r="D80"/>
  <c r="C77"/>
  <c r="J77" s="1"/>
  <c r="K73"/>
  <c r="I73"/>
  <c r="H73"/>
  <c r="G73"/>
  <c r="F73"/>
  <c r="E73"/>
  <c r="D73"/>
  <c r="J68"/>
  <c r="I62"/>
  <c r="H62"/>
  <c r="G62"/>
  <c r="F62"/>
  <c r="E62"/>
  <c r="K62" s="1"/>
  <c r="D62"/>
  <c r="J61"/>
  <c r="C61"/>
  <c r="K51"/>
  <c r="I51"/>
  <c r="H51"/>
  <c r="G51"/>
  <c r="F51"/>
  <c r="E51"/>
  <c r="D51"/>
  <c r="I39"/>
  <c r="I221" s="1"/>
  <c r="H39"/>
  <c r="G39"/>
  <c r="F39"/>
  <c r="E39"/>
  <c r="K39" s="1"/>
  <c r="D39"/>
  <c r="C38"/>
  <c r="J38" s="1"/>
  <c r="C37"/>
  <c r="J37" s="1"/>
  <c r="K36"/>
  <c r="I36"/>
  <c r="H36"/>
  <c r="G36"/>
  <c r="F36"/>
  <c r="E36"/>
  <c r="D36"/>
  <c r="J35"/>
  <c r="C35"/>
  <c r="C34"/>
  <c r="J34" s="1"/>
  <c r="K33"/>
  <c r="I33"/>
  <c r="H33"/>
  <c r="H221" s="1"/>
  <c r="H223" s="1"/>
  <c r="G33"/>
  <c r="F33"/>
  <c r="E33"/>
  <c r="D33"/>
  <c r="C15"/>
  <c r="J15" s="1"/>
  <c r="K6"/>
  <c r="I6"/>
  <c r="H6"/>
  <c r="G6"/>
  <c r="G221" s="1"/>
  <c r="G223" s="1"/>
  <c r="F6"/>
  <c r="F221" s="1"/>
  <c r="F223" s="1"/>
  <c r="E6"/>
  <c r="D6"/>
  <c r="D221" s="1"/>
  <c r="I102" i="5"/>
  <c r="L101"/>
  <c r="K101"/>
  <c r="J101"/>
  <c r="I101"/>
  <c r="G101"/>
  <c r="F101"/>
  <c r="E101"/>
  <c r="D101"/>
  <c r="C101"/>
  <c r="N93"/>
  <c r="M93"/>
  <c r="G93"/>
  <c r="F93"/>
  <c r="N92"/>
  <c r="M92"/>
  <c r="G92"/>
  <c r="F92"/>
  <c r="N91"/>
  <c r="M91"/>
  <c r="G91"/>
  <c r="F91"/>
  <c r="N90"/>
  <c r="M90"/>
  <c r="G90"/>
  <c r="F90"/>
  <c r="N89"/>
  <c r="M89"/>
  <c r="G89"/>
  <c r="F89"/>
  <c r="N88"/>
  <c r="M88"/>
  <c r="G88"/>
  <c r="F88"/>
  <c r="N87"/>
  <c r="M87"/>
  <c r="G87"/>
  <c r="F87"/>
  <c r="N86"/>
  <c r="M86"/>
  <c r="G86"/>
  <c r="F86"/>
  <c r="N85"/>
  <c r="M85"/>
  <c r="G85"/>
  <c r="F85"/>
  <c r="N84"/>
  <c r="M84"/>
  <c r="G84"/>
  <c r="F84"/>
  <c r="F83"/>
  <c r="E83"/>
  <c r="D83"/>
  <c r="C83"/>
  <c r="G82"/>
  <c r="F82"/>
  <c r="G81"/>
  <c r="F81"/>
  <c r="G80"/>
  <c r="F80"/>
  <c r="G79"/>
  <c r="F79"/>
  <c r="G78"/>
  <c r="E78"/>
  <c r="D78"/>
  <c r="C78"/>
  <c r="F78" s="1"/>
  <c r="G74"/>
  <c r="F74"/>
  <c r="G73"/>
  <c r="F73"/>
  <c r="G72"/>
  <c r="F72"/>
  <c r="G71"/>
  <c r="F71"/>
  <c r="G70"/>
  <c r="F70"/>
  <c r="G69"/>
  <c r="F69"/>
  <c r="G68"/>
  <c r="F68"/>
  <c r="G67"/>
  <c r="F67"/>
  <c r="G66"/>
  <c r="F66"/>
  <c r="G65"/>
  <c r="F65"/>
  <c r="G64"/>
  <c r="F64"/>
  <c r="G63"/>
  <c r="F63"/>
  <c r="G62"/>
  <c r="F62"/>
  <c r="G61"/>
  <c r="F61"/>
  <c r="G60"/>
  <c r="F60"/>
  <c r="G59"/>
  <c r="F59"/>
  <c r="G58"/>
  <c r="F58"/>
  <c r="G57"/>
  <c r="F57"/>
  <c r="G56"/>
  <c r="F56"/>
  <c r="G55"/>
  <c r="F55"/>
  <c r="G54"/>
  <c r="F54"/>
  <c r="E53"/>
  <c r="D53"/>
  <c r="G53" s="1"/>
  <c r="C53"/>
  <c r="F53" s="1"/>
  <c r="G52"/>
  <c r="F52"/>
  <c r="G51"/>
  <c r="F51"/>
  <c r="G50"/>
  <c r="F50"/>
  <c r="G49"/>
  <c r="F49"/>
  <c r="G48"/>
  <c r="F48"/>
  <c r="G47"/>
  <c r="F47"/>
  <c r="G46"/>
  <c r="F46"/>
  <c r="G45"/>
  <c r="F45"/>
  <c r="G44"/>
  <c r="F44"/>
  <c r="G43"/>
  <c r="F43"/>
  <c r="G42"/>
  <c r="F42"/>
  <c r="G41"/>
  <c r="F41"/>
  <c r="G40"/>
  <c r="F40"/>
  <c r="G39"/>
  <c r="F39"/>
  <c r="G38"/>
  <c r="F38"/>
  <c r="G37"/>
  <c r="F37"/>
  <c r="G36"/>
  <c r="F36"/>
  <c r="G35"/>
  <c r="F35"/>
  <c r="G34"/>
  <c r="F34"/>
  <c r="G33"/>
  <c r="F33"/>
  <c r="G32"/>
  <c r="F32"/>
  <c r="G31"/>
  <c r="F31"/>
  <c r="G30"/>
  <c r="F30"/>
  <c r="G29"/>
  <c r="F29"/>
  <c r="G28"/>
  <c r="F28"/>
  <c r="G27"/>
  <c r="F27"/>
  <c r="G26"/>
  <c r="F26"/>
  <c r="G25"/>
  <c r="F25"/>
  <c r="G24"/>
  <c r="F24"/>
  <c r="G23"/>
  <c r="F23"/>
  <c r="G22"/>
  <c r="F22"/>
  <c r="G21"/>
  <c r="F21"/>
  <c r="G20"/>
  <c r="F20"/>
  <c r="G19"/>
  <c r="F19"/>
  <c r="G18"/>
  <c r="F18"/>
  <c r="E17"/>
  <c r="D17"/>
  <c r="C17"/>
  <c r="F17"/>
  <c r="G16"/>
  <c r="F16"/>
  <c r="G15"/>
  <c r="F15"/>
  <c r="G14"/>
  <c r="F14"/>
  <c r="G13"/>
  <c r="F13"/>
  <c r="G12"/>
  <c r="F12"/>
  <c r="N11"/>
  <c r="M11"/>
  <c r="G11"/>
  <c r="F11"/>
  <c r="N10"/>
  <c r="M10"/>
  <c r="E10"/>
  <c r="D10"/>
  <c r="C10"/>
  <c r="F10"/>
  <c r="L9"/>
  <c r="K9"/>
  <c r="N9"/>
  <c r="J9"/>
  <c r="M9" s="1"/>
  <c r="D9"/>
  <c r="L8"/>
  <c r="C29" i="7"/>
  <c r="S29" s="1"/>
  <c r="K8" i="5"/>
  <c r="N8"/>
  <c r="D8"/>
  <c r="G1247" i="4"/>
  <c r="F1247"/>
  <c r="F1246"/>
  <c r="E1246"/>
  <c r="C31" i="7" s="1"/>
  <c r="S31" s="1"/>
  <c r="D1246" i="4"/>
  <c r="G1246" s="1"/>
  <c r="C1246"/>
  <c r="G1245"/>
  <c r="F1245"/>
  <c r="G1244"/>
  <c r="F1244"/>
  <c r="G1243"/>
  <c r="F1243"/>
  <c r="G1242"/>
  <c r="F1242"/>
  <c r="E1241"/>
  <c r="E1240" s="1"/>
  <c r="C30" i="7" s="1"/>
  <c r="S30" s="1"/>
  <c r="C209" i="6"/>
  <c r="J209" s="1"/>
  <c r="D1241" i="4"/>
  <c r="G1241"/>
  <c r="C1241"/>
  <c r="C1240" s="1"/>
  <c r="F1240" s="1"/>
  <c r="C208" i="6"/>
  <c r="J208" s="1"/>
  <c r="D1240" i="4"/>
  <c r="G1239"/>
  <c r="F1239"/>
  <c r="G1238"/>
  <c r="F1238"/>
  <c r="E1237"/>
  <c r="C205" i="6" s="1"/>
  <c r="J205" s="1"/>
  <c r="C28" i="7"/>
  <c r="S28" s="1"/>
  <c r="D1237" i="4"/>
  <c r="G1237"/>
  <c r="C1237"/>
  <c r="F1237"/>
  <c r="G1236"/>
  <c r="F1236"/>
  <c r="G1235"/>
  <c r="F1235"/>
  <c r="G1234"/>
  <c r="F1234"/>
  <c r="G1233"/>
  <c r="F1233"/>
  <c r="G1232"/>
  <c r="F1232"/>
  <c r="E1231"/>
  <c r="C202" i="6"/>
  <c r="J202"/>
  <c r="D1231" i="4"/>
  <c r="G1231" s="1"/>
  <c r="C1231"/>
  <c r="F1231"/>
  <c r="G1230"/>
  <c r="F1230"/>
  <c r="G1229"/>
  <c r="F1229"/>
  <c r="G1228"/>
  <c r="F1228"/>
  <c r="G1227"/>
  <c r="F1227"/>
  <c r="E1227"/>
  <c r="C201" i="6" s="1"/>
  <c r="J201" s="1"/>
  <c r="D1227" i="4"/>
  <c r="C1227"/>
  <c r="G1226"/>
  <c r="F1226"/>
  <c r="G1225"/>
  <c r="F1225"/>
  <c r="G1224"/>
  <c r="F1224"/>
  <c r="G1223"/>
  <c r="F1223"/>
  <c r="G1222"/>
  <c r="F1222"/>
  <c r="G1221"/>
  <c r="F1221"/>
  <c r="G1220"/>
  <c r="F1220"/>
  <c r="G1219"/>
  <c r="F1219"/>
  <c r="G1218"/>
  <c r="F1218"/>
  <c r="G1217"/>
  <c r="F1217"/>
  <c r="G1216"/>
  <c r="F1216"/>
  <c r="G1215"/>
  <c r="F1215"/>
  <c r="G1214"/>
  <c r="E1214"/>
  <c r="D1214"/>
  <c r="C1214"/>
  <c r="C1188" s="1"/>
  <c r="G1213"/>
  <c r="F1213"/>
  <c r="G1212"/>
  <c r="F1212"/>
  <c r="G1211"/>
  <c r="F1211"/>
  <c r="G1210"/>
  <c r="F1210"/>
  <c r="G1209"/>
  <c r="F1209"/>
  <c r="G1208"/>
  <c r="F1208"/>
  <c r="G1207"/>
  <c r="F1207"/>
  <c r="G1206"/>
  <c r="F1206"/>
  <c r="E1206"/>
  <c r="C199" i="6" s="1"/>
  <c r="J199" s="1"/>
  <c r="D1206" i="4"/>
  <c r="C1206"/>
  <c r="G1205"/>
  <c r="F1205"/>
  <c r="G1204"/>
  <c r="F1204"/>
  <c r="G1203"/>
  <c r="F1203"/>
  <c r="G1202"/>
  <c r="F1202"/>
  <c r="G1201"/>
  <c r="F1201"/>
  <c r="E1200"/>
  <c r="C198" i="6"/>
  <c r="J198"/>
  <c r="D1200" i="4"/>
  <c r="G1200" s="1"/>
  <c r="C1200"/>
  <c r="F1200"/>
  <c r="G1199"/>
  <c r="F1199"/>
  <c r="G1198"/>
  <c r="F1198"/>
  <c r="G1197"/>
  <c r="F1197"/>
  <c r="G1196"/>
  <c r="F1196"/>
  <c r="G1195"/>
  <c r="F1195"/>
  <c r="G1194"/>
  <c r="F1194"/>
  <c r="G1193"/>
  <c r="F1193"/>
  <c r="G1192"/>
  <c r="F1192"/>
  <c r="G1191"/>
  <c r="F1191"/>
  <c r="G1190"/>
  <c r="F1190"/>
  <c r="E1189"/>
  <c r="D1189"/>
  <c r="G1189"/>
  <c r="C1189"/>
  <c r="E1188"/>
  <c r="C196" i="6" s="1"/>
  <c r="J196"/>
  <c r="F1188" i="4"/>
  <c r="G1187"/>
  <c r="F1187"/>
  <c r="G1186"/>
  <c r="F1186"/>
  <c r="G1185"/>
  <c r="F1185"/>
  <c r="G1184"/>
  <c r="F1184"/>
  <c r="G1183"/>
  <c r="F1183"/>
  <c r="G1182"/>
  <c r="F1182"/>
  <c r="G1181"/>
  <c r="F1181"/>
  <c r="G1180"/>
  <c r="F1180"/>
  <c r="G1179"/>
  <c r="F1179"/>
  <c r="G1178"/>
  <c r="F1178"/>
  <c r="G1177"/>
  <c r="F1177"/>
  <c r="G1176"/>
  <c r="F1176"/>
  <c r="E1175"/>
  <c r="D1175"/>
  <c r="G1175" s="1"/>
  <c r="C1175"/>
  <c r="F1175" s="1"/>
  <c r="G1174"/>
  <c r="F1174"/>
  <c r="G1173"/>
  <c r="F1173"/>
  <c r="G1172"/>
  <c r="F1172"/>
  <c r="G1171"/>
  <c r="F1171"/>
  <c r="G1170"/>
  <c r="F1170"/>
  <c r="G1169"/>
  <c r="E1169"/>
  <c r="C194" i="6" s="1"/>
  <c r="D1169" i="4"/>
  <c r="C1169"/>
  <c r="F1169" s="1"/>
  <c r="G1168"/>
  <c r="F1168"/>
  <c r="G1167"/>
  <c r="F1167"/>
  <c r="G1166"/>
  <c r="F1166"/>
  <c r="G1165"/>
  <c r="F1165"/>
  <c r="G1164"/>
  <c r="F1164"/>
  <c r="G1163"/>
  <c r="F1163"/>
  <c r="E1163"/>
  <c r="C193" i="6" s="1"/>
  <c r="J193" s="1"/>
  <c r="D1163" i="4"/>
  <c r="C1163"/>
  <c r="G1162"/>
  <c r="F1162"/>
  <c r="G1161"/>
  <c r="F1161"/>
  <c r="G1160"/>
  <c r="F1160"/>
  <c r="G1159"/>
  <c r="F1159"/>
  <c r="G1158"/>
  <c r="F1158"/>
  <c r="G1157"/>
  <c r="F1157"/>
  <c r="G1156"/>
  <c r="F1156"/>
  <c r="G1155"/>
  <c r="F1155"/>
  <c r="G1154"/>
  <c r="F1154"/>
  <c r="G1153"/>
  <c r="F1153"/>
  <c r="G1152"/>
  <c r="F1152"/>
  <c r="G1151"/>
  <c r="F1151"/>
  <c r="G1150"/>
  <c r="F1150"/>
  <c r="G1149"/>
  <c r="F1149"/>
  <c r="G1148"/>
  <c r="F1148"/>
  <c r="G1147"/>
  <c r="F1147"/>
  <c r="G1146"/>
  <c r="F1146"/>
  <c r="E1145"/>
  <c r="C192" i="6"/>
  <c r="J192"/>
  <c r="D1145" i="4"/>
  <c r="C1145"/>
  <c r="F1145"/>
  <c r="E1144"/>
  <c r="C25" i="7" s="1"/>
  <c r="S25" s="1"/>
  <c r="C1144" i="4"/>
  <c r="F1144" s="1"/>
  <c r="G1143"/>
  <c r="F1143"/>
  <c r="G1142"/>
  <c r="F1142"/>
  <c r="G1141"/>
  <c r="F1141"/>
  <c r="G1140"/>
  <c r="E1140"/>
  <c r="D1140"/>
  <c r="C1140"/>
  <c r="F1140" s="1"/>
  <c r="G1139"/>
  <c r="F1139"/>
  <c r="G1138"/>
  <c r="F1138"/>
  <c r="G1137"/>
  <c r="F1137"/>
  <c r="E1136"/>
  <c r="C189" i="6"/>
  <c r="J189" s="1"/>
  <c r="D1136" i="4"/>
  <c r="G1136" s="1"/>
  <c r="C1136"/>
  <c r="F1136"/>
  <c r="G1135"/>
  <c r="F1135"/>
  <c r="G1134"/>
  <c r="F1134"/>
  <c r="G1133"/>
  <c r="F1133"/>
  <c r="G1132"/>
  <c r="F1132"/>
  <c r="G1131"/>
  <c r="F1131"/>
  <c r="G1130"/>
  <c r="F1130"/>
  <c r="G1129"/>
  <c r="F1129"/>
  <c r="G1128"/>
  <c r="F1128"/>
  <c r="G1127"/>
  <c r="F1127"/>
  <c r="G1126"/>
  <c r="F1126"/>
  <c r="E1125"/>
  <c r="C188" i="6"/>
  <c r="J188"/>
  <c r="D1125" i="4"/>
  <c r="C1125"/>
  <c r="F1125"/>
  <c r="E1124"/>
  <c r="C24" i="7" s="1"/>
  <c r="S24" s="1"/>
  <c r="C187" i="6"/>
  <c r="J187" s="1"/>
  <c r="G1123" i="4"/>
  <c r="F1123"/>
  <c r="G1122"/>
  <c r="F1122"/>
  <c r="G1121"/>
  <c r="F1121"/>
  <c r="G1120"/>
  <c r="F1120"/>
  <c r="G1119"/>
  <c r="F1119"/>
  <c r="G1118"/>
  <c r="F1118"/>
  <c r="G1117"/>
  <c r="F1117"/>
  <c r="G1116"/>
  <c r="F1116"/>
  <c r="G1115"/>
  <c r="F1115"/>
  <c r="G1114"/>
  <c r="F1114"/>
  <c r="G1113"/>
  <c r="F1113"/>
  <c r="G1112"/>
  <c r="F1112"/>
  <c r="G1111"/>
  <c r="F1111"/>
  <c r="G1110"/>
  <c r="F1110"/>
  <c r="G1109"/>
  <c r="F1109"/>
  <c r="G1108"/>
  <c r="E1108"/>
  <c r="D1108"/>
  <c r="C1108"/>
  <c r="C1080" s="1"/>
  <c r="F1080" s="1"/>
  <c r="G1107"/>
  <c r="F1107"/>
  <c r="G1106"/>
  <c r="F1106"/>
  <c r="G1105"/>
  <c r="F1105"/>
  <c r="G1104"/>
  <c r="F1104"/>
  <c r="G1103"/>
  <c r="F1103"/>
  <c r="G1102"/>
  <c r="F1102"/>
  <c r="G1101"/>
  <c r="F1101"/>
  <c r="G1100"/>
  <c r="F1100"/>
  <c r="G1099"/>
  <c r="F1099"/>
  <c r="G1098"/>
  <c r="F1098"/>
  <c r="G1097"/>
  <c r="F1097"/>
  <c r="G1096"/>
  <c r="F1096"/>
  <c r="G1095"/>
  <c r="F1095"/>
  <c r="G1094"/>
  <c r="F1094"/>
  <c r="G1093"/>
  <c r="F1093"/>
  <c r="G1092"/>
  <c r="F1092"/>
  <c r="G1091"/>
  <c r="F1091"/>
  <c r="G1090"/>
  <c r="F1090"/>
  <c r="G1089"/>
  <c r="F1089"/>
  <c r="G1088"/>
  <c r="F1088"/>
  <c r="G1087"/>
  <c r="F1087"/>
  <c r="G1086"/>
  <c r="F1086"/>
  <c r="G1085"/>
  <c r="F1085"/>
  <c r="G1084"/>
  <c r="F1084"/>
  <c r="G1083"/>
  <c r="F1083"/>
  <c r="G1082"/>
  <c r="F1082"/>
  <c r="E1081"/>
  <c r="C184" i="6" s="1"/>
  <c r="J184" s="1"/>
  <c r="D1081" i="4"/>
  <c r="G1081" s="1"/>
  <c r="C1081"/>
  <c r="F1081" s="1"/>
  <c r="E1080"/>
  <c r="C183" i="6" s="1"/>
  <c r="C23" i="7"/>
  <c r="S23" s="1"/>
  <c r="J183" i="6"/>
  <c r="G1079" i="4"/>
  <c r="F1079"/>
  <c r="G1078"/>
  <c r="F1078"/>
  <c r="G1077"/>
  <c r="F1077"/>
  <c r="G1076"/>
  <c r="F1076"/>
  <c r="G1075"/>
  <c r="F1075"/>
  <c r="G1074"/>
  <c r="F1074"/>
  <c r="G1073"/>
  <c r="F1073"/>
  <c r="G1072"/>
  <c r="F1072"/>
  <c r="G1071"/>
  <c r="F1071"/>
  <c r="F1070"/>
  <c r="E1070"/>
  <c r="C22" i="7" s="1"/>
  <c r="S22" s="1"/>
  <c r="D1070" i="4"/>
  <c r="G1070" s="1"/>
  <c r="C1070"/>
  <c r="G1069"/>
  <c r="F1069"/>
  <c r="G1068"/>
  <c r="F1068"/>
  <c r="G1067"/>
  <c r="E1067"/>
  <c r="C172" i="6" s="1"/>
  <c r="J172" s="1"/>
  <c r="D1067" i="4"/>
  <c r="C1067"/>
  <c r="F1067" s="1"/>
  <c r="G1066"/>
  <c r="F1066"/>
  <c r="G1065"/>
  <c r="F1065"/>
  <c r="E1064"/>
  <c r="D1064"/>
  <c r="G1064" s="1"/>
  <c r="C1064"/>
  <c r="F1064" s="1"/>
  <c r="G1063"/>
  <c r="F1063"/>
  <c r="G1062"/>
  <c r="F1062"/>
  <c r="G1061"/>
  <c r="F1061"/>
  <c r="G1060"/>
  <c r="F1060"/>
  <c r="G1059"/>
  <c r="F1059"/>
  <c r="G1058"/>
  <c r="E1058"/>
  <c r="C170" i="6" s="1"/>
  <c r="J170" s="1"/>
  <c r="D1058" i="4"/>
  <c r="C1058"/>
  <c r="F1058" s="1"/>
  <c r="G1057"/>
  <c r="F1057"/>
  <c r="G1056"/>
  <c r="F1056"/>
  <c r="G1055"/>
  <c r="F1055"/>
  <c r="G1054"/>
  <c r="F1054"/>
  <c r="G1053"/>
  <c r="F1053"/>
  <c r="G1052"/>
  <c r="F1052"/>
  <c r="G1051"/>
  <c r="F1051"/>
  <c r="G1050"/>
  <c r="F1050"/>
  <c r="G1049"/>
  <c r="F1049"/>
  <c r="F1048"/>
  <c r="E1048"/>
  <c r="E1040" s="1"/>
  <c r="C21" i="7" s="1"/>
  <c r="S21" s="1"/>
  <c r="D1048" i="4"/>
  <c r="G1048" s="1"/>
  <c r="C1048"/>
  <c r="G1047"/>
  <c r="F1047"/>
  <c r="G1046"/>
  <c r="F1046"/>
  <c r="G1045"/>
  <c r="F1045"/>
  <c r="G1044"/>
  <c r="F1044"/>
  <c r="G1043"/>
  <c r="F1043"/>
  <c r="G1042"/>
  <c r="F1042"/>
  <c r="G1041"/>
  <c r="E1041"/>
  <c r="C168" i="6" s="1"/>
  <c r="J168" s="1"/>
  <c r="D1041" i="4"/>
  <c r="C1041"/>
  <c r="C1040" s="1"/>
  <c r="F1040" s="1"/>
  <c r="G1039"/>
  <c r="F1039"/>
  <c r="G1038"/>
  <c r="F1038"/>
  <c r="E1037"/>
  <c r="C166" i="6"/>
  <c r="J166"/>
  <c r="D1037" i="4"/>
  <c r="G1037" s="1"/>
  <c r="C1037"/>
  <c r="F1037"/>
  <c r="G1036"/>
  <c r="F1036"/>
  <c r="G1035"/>
  <c r="F1035"/>
  <c r="G1034"/>
  <c r="F1034"/>
  <c r="G1033"/>
  <c r="F1033"/>
  <c r="G1032"/>
  <c r="F1032"/>
  <c r="E1031"/>
  <c r="G1031" s="1"/>
  <c r="D1031"/>
  <c r="C1031"/>
  <c r="F1031" s="1"/>
  <c r="G1030"/>
  <c r="F1030"/>
  <c r="G1029"/>
  <c r="F1029"/>
  <c r="G1028"/>
  <c r="F1028"/>
  <c r="G1027"/>
  <c r="F1027"/>
  <c r="G1026"/>
  <c r="F1026"/>
  <c r="G1025"/>
  <c r="F1025"/>
  <c r="G1024"/>
  <c r="F1024"/>
  <c r="G1023"/>
  <c r="F1023"/>
  <c r="G1022"/>
  <c r="F1022"/>
  <c r="E1021"/>
  <c r="C164" i="6"/>
  <c r="J164" s="1"/>
  <c r="D1021" i="4"/>
  <c r="G1021"/>
  <c r="C1021"/>
  <c r="D1020"/>
  <c r="G1019"/>
  <c r="F1019"/>
  <c r="G1018"/>
  <c r="F1018"/>
  <c r="G1017"/>
  <c r="F1017"/>
  <c r="G1016"/>
  <c r="F1016"/>
  <c r="G1015"/>
  <c r="F1015"/>
  <c r="E1014"/>
  <c r="C162" i="6" s="1"/>
  <c r="J162" s="1"/>
  <c r="D1014" i="4"/>
  <c r="G1014" s="1"/>
  <c r="C1014"/>
  <c r="F1014" s="1"/>
  <c r="G1013"/>
  <c r="F1013"/>
  <c r="G1012"/>
  <c r="F1012"/>
  <c r="G1011"/>
  <c r="F1011"/>
  <c r="G1010"/>
  <c r="F1010"/>
  <c r="G1009"/>
  <c r="F1009"/>
  <c r="G1008"/>
  <c r="F1008"/>
  <c r="G1007"/>
  <c r="F1007"/>
  <c r="E1006"/>
  <c r="D1006"/>
  <c r="G1006" s="1"/>
  <c r="C1006"/>
  <c r="G1005"/>
  <c r="F1005"/>
  <c r="G1004"/>
  <c r="F1004"/>
  <c r="G1003"/>
  <c r="F1003"/>
  <c r="G1002"/>
  <c r="F1002"/>
  <c r="G1001"/>
  <c r="F1001"/>
  <c r="G1000"/>
  <c r="F1000"/>
  <c r="G999"/>
  <c r="F999"/>
  <c r="E999"/>
  <c r="C160" i="6" s="1"/>
  <c r="J160" s="1"/>
  <c r="D999" i="4"/>
  <c r="C999"/>
  <c r="G998"/>
  <c r="F998"/>
  <c r="G997"/>
  <c r="F997"/>
  <c r="G996"/>
  <c r="F996"/>
  <c r="G995"/>
  <c r="F995"/>
  <c r="G994"/>
  <c r="F994"/>
  <c r="G993"/>
  <c r="F993"/>
  <c r="G992"/>
  <c r="F992"/>
  <c r="G991"/>
  <c r="F991"/>
  <c r="G990"/>
  <c r="F990"/>
  <c r="G989"/>
  <c r="F989"/>
  <c r="G988"/>
  <c r="E988"/>
  <c r="D988"/>
  <c r="C988"/>
  <c r="G987"/>
  <c r="F987"/>
  <c r="G986"/>
  <c r="F986"/>
  <c r="G985"/>
  <c r="F985"/>
  <c r="G984"/>
  <c r="F984"/>
  <c r="E983"/>
  <c r="C158" i="6" s="1"/>
  <c r="J158" s="1"/>
  <c r="D983" i="4"/>
  <c r="G983" s="1"/>
  <c r="C983"/>
  <c r="F983" s="1"/>
  <c r="G982"/>
  <c r="F982"/>
  <c r="G981"/>
  <c r="F981"/>
  <c r="G980"/>
  <c r="F980"/>
  <c r="G979"/>
  <c r="F979"/>
  <c r="G978"/>
  <c r="F978"/>
  <c r="G977"/>
  <c r="F977"/>
  <c r="G976"/>
  <c r="F976"/>
  <c r="G975"/>
  <c r="F975"/>
  <c r="G974"/>
  <c r="F974"/>
  <c r="G973"/>
  <c r="F973"/>
  <c r="G972"/>
  <c r="F972"/>
  <c r="G971"/>
  <c r="F971"/>
  <c r="G970"/>
  <c r="F970"/>
  <c r="G969"/>
  <c r="F969"/>
  <c r="G968"/>
  <c r="F968"/>
  <c r="E967"/>
  <c r="D967"/>
  <c r="G967" s="1"/>
  <c r="C967"/>
  <c r="G966"/>
  <c r="F966"/>
  <c r="G965"/>
  <c r="F965"/>
  <c r="G964"/>
  <c r="F964"/>
  <c r="G963"/>
  <c r="F963"/>
  <c r="G962"/>
  <c r="F962"/>
  <c r="G961"/>
  <c r="F961"/>
  <c r="G960"/>
  <c r="F960"/>
  <c r="G959"/>
  <c r="F959"/>
  <c r="G958"/>
  <c r="F958"/>
  <c r="E957"/>
  <c r="D957"/>
  <c r="G957" s="1"/>
  <c r="C957"/>
  <c r="F957" s="1"/>
  <c r="D956"/>
  <c r="G955"/>
  <c r="F955"/>
  <c r="G954"/>
  <c r="F954"/>
  <c r="E953"/>
  <c r="C154" i="6" s="1"/>
  <c r="J154" s="1"/>
  <c r="D953" i="4"/>
  <c r="G953"/>
  <c r="C953"/>
  <c r="F953" s="1"/>
  <c r="G952"/>
  <c r="F952"/>
  <c r="G951"/>
  <c r="F951"/>
  <c r="G950"/>
  <c r="F950"/>
  <c r="G949"/>
  <c r="F949"/>
  <c r="F948"/>
  <c r="E948"/>
  <c r="C153" i="6" s="1"/>
  <c r="J153" s="1"/>
  <c r="D948" i="4"/>
  <c r="G948" s="1"/>
  <c r="C948"/>
  <c r="G947"/>
  <c r="F947"/>
  <c r="G946"/>
  <c r="F946"/>
  <c r="G945"/>
  <c r="F945"/>
  <c r="G944"/>
  <c r="F944"/>
  <c r="G943"/>
  <c r="F943"/>
  <c r="G942"/>
  <c r="F942"/>
  <c r="G941"/>
  <c r="F941"/>
  <c r="E941"/>
  <c r="D941"/>
  <c r="C941"/>
  <c r="G940"/>
  <c r="F940"/>
  <c r="G939"/>
  <c r="F939"/>
  <c r="G938"/>
  <c r="F938"/>
  <c r="G937"/>
  <c r="F937"/>
  <c r="G936"/>
  <c r="F936"/>
  <c r="G935"/>
  <c r="F935"/>
  <c r="G934"/>
  <c r="F934"/>
  <c r="G933"/>
  <c r="F933"/>
  <c r="G932"/>
  <c r="F932"/>
  <c r="F931"/>
  <c r="E931"/>
  <c r="C151" i="6" s="1"/>
  <c r="D931" i="4"/>
  <c r="G931" s="1"/>
  <c r="C931"/>
  <c r="G930"/>
  <c r="F930"/>
  <c r="G929"/>
  <c r="F929"/>
  <c r="G928"/>
  <c r="F928"/>
  <c r="G927"/>
  <c r="F927"/>
  <c r="G926"/>
  <c r="F926"/>
  <c r="G925"/>
  <c r="F925"/>
  <c r="G924"/>
  <c r="F924"/>
  <c r="G923"/>
  <c r="F923"/>
  <c r="G922"/>
  <c r="F922"/>
  <c r="E921"/>
  <c r="E898" s="1"/>
  <c r="D921"/>
  <c r="G921" s="1"/>
  <c r="C921"/>
  <c r="F921" s="1"/>
  <c r="G920"/>
  <c r="F920"/>
  <c r="G919"/>
  <c r="F919"/>
  <c r="G918"/>
  <c r="F918"/>
  <c r="G917"/>
  <c r="F917"/>
  <c r="G916"/>
  <c r="F916"/>
  <c r="G915"/>
  <c r="F915"/>
  <c r="G914"/>
  <c r="F914"/>
  <c r="G913"/>
  <c r="F913"/>
  <c r="G912"/>
  <c r="F912"/>
  <c r="G911"/>
  <c r="F911"/>
  <c r="G910"/>
  <c r="F910"/>
  <c r="G909"/>
  <c r="F909"/>
  <c r="G908"/>
  <c r="F908"/>
  <c r="G907"/>
  <c r="F907"/>
  <c r="G906"/>
  <c r="F906"/>
  <c r="G905"/>
  <c r="F905"/>
  <c r="G904"/>
  <c r="F904"/>
  <c r="G903"/>
  <c r="F903"/>
  <c r="G902"/>
  <c r="F902"/>
  <c r="G901"/>
  <c r="F901"/>
  <c r="G900"/>
  <c r="F900"/>
  <c r="E899"/>
  <c r="C149" i="6" s="1"/>
  <c r="J149" s="1"/>
  <c r="D899" i="4"/>
  <c r="G899" s="1"/>
  <c r="C899"/>
  <c r="F899" s="1"/>
  <c r="D898"/>
  <c r="G897"/>
  <c r="F897"/>
  <c r="G896"/>
  <c r="F896"/>
  <c r="E895"/>
  <c r="D895"/>
  <c r="G895" s="1"/>
  <c r="C895"/>
  <c r="F895" s="1"/>
  <c r="G894"/>
  <c r="F894"/>
  <c r="G893"/>
  <c r="F893"/>
  <c r="E892"/>
  <c r="C146" i="6"/>
  <c r="J146"/>
  <c r="D892" i="4"/>
  <c r="G892"/>
  <c r="C892"/>
  <c r="F892" s="1"/>
  <c r="G891"/>
  <c r="F891"/>
  <c r="G890"/>
  <c r="F890"/>
  <c r="G889"/>
  <c r="F889"/>
  <c r="G888"/>
  <c r="F888"/>
  <c r="G887"/>
  <c r="F887"/>
  <c r="E886"/>
  <c r="C145" i="6"/>
  <c r="J145"/>
  <c r="D886" i="4"/>
  <c r="G886"/>
  <c r="C886"/>
  <c r="F886"/>
  <c r="G885"/>
  <c r="F885"/>
  <c r="G884"/>
  <c r="F884"/>
  <c r="G883"/>
  <c r="F883"/>
  <c r="G882"/>
  <c r="F882"/>
  <c r="G881"/>
  <c r="F881"/>
  <c r="G880"/>
  <c r="F880"/>
  <c r="E879"/>
  <c r="C144" i="6"/>
  <c r="J144"/>
  <c r="D879" i="4"/>
  <c r="G879" s="1"/>
  <c r="C879"/>
  <c r="F879"/>
  <c r="G878"/>
  <c r="F878"/>
  <c r="G877"/>
  <c r="F877"/>
  <c r="G876"/>
  <c r="F876"/>
  <c r="G875"/>
  <c r="F875"/>
  <c r="G874"/>
  <c r="F874"/>
  <c r="G873"/>
  <c r="F873"/>
  <c r="G872"/>
  <c r="F872"/>
  <c r="G871"/>
  <c r="F871"/>
  <c r="G870"/>
  <c r="F870"/>
  <c r="G869"/>
  <c r="F869"/>
  <c r="E868"/>
  <c r="C143" i="6" s="1"/>
  <c r="J143" s="1"/>
  <c r="D868" i="4"/>
  <c r="G868" s="1"/>
  <c r="C868"/>
  <c r="F868" s="1"/>
  <c r="G867"/>
  <c r="F867"/>
  <c r="G866"/>
  <c r="F866"/>
  <c r="G865"/>
  <c r="F865"/>
  <c r="G864"/>
  <c r="F864"/>
  <c r="G863"/>
  <c r="F863"/>
  <c r="G862"/>
  <c r="F862"/>
  <c r="G861"/>
  <c r="F861"/>
  <c r="G860"/>
  <c r="F860"/>
  <c r="G859"/>
  <c r="F859"/>
  <c r="G858"/>
  <c r="F858"/>
  <c r="G857"/>
  <c r="F857"/>
  <c r="G856"/>
  <c r="F856"/>
  <c r="G855"/>
  <c r="F855"/>
  <c r="G854"/>
  <c r="F854"/>
  <c r="G853"/>
  <c r="F853"/>
  <c r="G852"/>
  <c r="F852"/>
  <c r="G851"/>
  <c r="F851"/>
  <c r="G850"/>
  <c r="F850"/>
  <c r="G849"/>
  <c r="F849"/>
  <c r="G848"/>
  <c r="F848"/>
  <c r="G847"/>
  <c r="F847"/>
  <c r="G846"/>
  <c r="F846"/>
  <c r="G845"/>
  <c r="F845"/>
  <c r="G844"/>
  <c r="F844"/>
  <c r="G843"/>
  <c r="F843"/>
  <c r="G842"/>
  <c r="F842"/>
  <c r="G841"/>
  <c r="F841"/>
  <c r="E840"/>
  <c r="C142" i="6"/>
  <c r="J142" s="1"/>
  <c r="D840" i="4"/>
  <c r="C840"/>
  <c r="F840"/>
  <c r="G839"/>
  <c r="F839"/>
  <c r="G838"/>
  <c r="F838"/>
  <c r="G837"/>
  <c r="F837"/>
  <c r="G836"/>
  <c r="F836"/>
  <c r="G835"/>
  <c r="F835"/>
  <c r="G834"/>
  <c r="F834"/>
  <c r="G833"/>
  <c r="F833"/>
  <c r="G832"/>
  <c r="F832"/>
  <c r="G831"/>
  <c r="F831"/>
  <c r="G830"/>
  <c r="F830"/>
  <c r="G829"/>
  <c r="F829"/>
  <c r="G828"/>
  <c r="F828"/>
  <c r="G827"/>
  <c r="F827"/>
  <c r="G826"/>
  <c r="F826"/>
  <c r="G825"/>
  <c r="F825"/>
  <c r="G824"/>
  <c r="F824"/>
  <c r="G823"/>
  <c r="F823"/>
  <c r="G822"/>
  <c r="F822"/>
  <c r="G821"/>
  <c r="F821"/>
  <c r="G820"/>
  <c r="F820"/>
  <c r="G819"/>
  <c r="F819"/>
  <c r="E818"/>
  <c r="C141" i="6"/>
  <c r="J141" s="1"/>
  <c r="D818" i="4"/>
  <c r="G818" s="1"/>
  <c r="C818"/>
  <c r="F818" s="1"/>
  <c r="G817"/>
  <c r="F817"/>
  <c r="G816"/>
  <c r="F816"/>
  <c r="G815"/>
  <c r="F815"/>
  <c r="G814"/>
  <c r="F814"/>
  <c r="G813"/>
  <c r="F813"/>
  <c r="G812"/>
  <c r="F812"/>
  <c r="G811"/>
  <c r="F811"/>
  <c r="G810"/>
  <c r="F810"/>
  <c r="G809"/>
  <c r="F809"/>
  <c r="G808"/>
  <c r="F808"/>
  <c r="G807"/>
  <c r="F807"/>
  <c r="G806"/>
  <c r="F806"/>
  <c r="G805"/>
  <c r="F805"/>
  <c r="G804"/>
  <c r="F804"/>
  <c r="G803"/>
  <c r="F803"/>
  <c r="G802"/>
  <c r="F802"/>
  <c r="G801"/>
  <c r="F801"/>
  <c r="G800"/>
  <c r="F800"/>
  <c r="G799"/>
  <c r="F799"/>
  <c r="G798"/>
  <c r="F798"/>
  <c r="G797"/>
  <c r="F797"/>
  <c r="G796"/>
  <c r="F796"/>
  <c r="G795"/>
  <c r="F795"/>
  <c r="G794"/>
  <c r="F794"/>
  <c r="G793"/>
  <c r="F793"/>
  <c r="E792"/>
  <c r="E791" s="1"/>
  <c r="C139" i="6" s="1"/>
  <c r="J139" s="1"/>
  <c r="D792" i="4"/>
  <c r="G792" s="1"/>
  <c r="C792"/>
  <c r="D791"/>
  <c r="G791" s="1"/>
  <c r="G790"/>
  <c r="F790"/>
  <c r="G789"/>
  <c r="F789"/>
  <c r="G788"/>
  <c r="F788"/>
  <c r="G787"/>
  <c r="F787"/>
  <c r="G786"/>
  <c r="F786"/>
  <c r="E785"/>
  <c r="C135" i="6" s="1"/>
  <c r="J135" s="1"/>
  <c r="D785" i="4"/>
  <c r="G785" s="1"/>
  <c r="C785"/>
  <c r="F785"/>
  <c r="G784"/>
  <c r="F784"/>
  <c r="G783"/>
  <c r="F783"/>
  <c r="G782"/>
  <c r="F782"/>
  <c r="G781"/>
  <c r="F781"/>
  <c r="G780"/>
  <c r="F780"/>
  <c r="G779"/>
  <c r="F779"/>
  <c r="G778"/>
  <c r="F778"/>
  <c r="G777"/>
  <c r="F777"/>
  <c r="G776"/>
  <c r="F776"/>
  <c r="G775"/>
  <c r="F775"/>
  <c r="G774"/>
  <c r="F774"/>
  <c r="E773"/>
  <c r="C133" i="6"/>
  <c r="J133" s="1"/>
  <c r="D773" i="4"/>
  <c r="D772" s="1"/>
  <c r="G772" s="1"/>
  <c r="C773"/>
  <c r="F773" s="1"/>
  <c r="E772"/>
  <c r="C16" i="7" s="1"/>
  <c r="S16" s="1"/>
  <c r="C772" i="4"/>
  <c r="G771"/>
  <c r="F771"/>
  <c r="G770"/>
  <c r="F770"/>
  <c r="G769"/>
  <c r="F769"/>
  <c r="G768"/>
  <c r="F768"/>
  <c r="G767"/>
  <c r="F767"/>
  <c r="G766"/>
  <c r="F766"/>
  <c r="G765"/>
  <c r="F765"/>
  <c r="G764"/>
  <c r="F764"/>
  <c r="G763"/>
  <c r="F763"/>
  <c r="G762"/>
  <c r="F762"/>
  <c r="G761"/>
  <c r="F761"/>
  <c r="E760"/>
  <c r="C130" i="6" s="1"/>
  <c r="J130" s="1"/>
  <c r="D760" i="4"/>
  <c r="G760" s="1"/>
  <c r="C760"/>
  <c r="F760" s="1"/>
  <c r="G759"/>
  <c r="F759"/>
  <c r="G758"/>
  <c r="F758"/>
  <c r="G757"/>
  <c r="F757"/>
  <c r="G756"/>
  <c r="F756"/>
  <c r="G755"/>
  <c r="F755"/>
  <c r="G754"/>
  <c r="F754"/>
  <c r="G753"/>
  <c r="F753"/>
  <c r="G752"/>
  <c r="E752"/>
  <c r="C127" i="6" s="1"/>
  <c r="J127" s="1"/>
  <c r="D752" i="4"/>
  <c r="C752"/>
  <c r="F752" s="1"/>
  <c r="G751"/>
  <c r="F751"/>
  <c r="G750"/>
  <c r="F750"/>
  <c r="G749"/>
  <c r="F749"/>
  <c r="G748"/>
  <c r="F748"/>
  <c r="E747"/>
  <c r="C124" i="6" s="1"/>
  <c r="J124" s="1"/>
  <c r="D747" i="4"/>
  <c r="G747" s="1"/>
  <c r="C747"/>
  <c r="F747" s="1"/>
  <c r="G746"/>
  <c r="F746"/>
  <c r="G745"/>
  <c r="F745"/>
  <c r="E744"/>
  <c r="C123" i="6" s="1"/>
  <c r="J123" s="1"/>
  <c r="D744" i="4"/>
  <c r="G744" s="1"/>
  <c r="C744"/>
  <c r="F744" s="1"/>
  <c r="G743"/>
  <c r="F743"/>
  <c r="G742"/>
  <c r="F742"/>
  <c r="G741"/>
  <c r="F741"/>
  <c r="G740"/>
  <c r="F740"/>
  <c r="G739"/>
  <c r="F739"/>
  <c r="E738"/>
  <c r="C122" i="6" s="1"/>
  <c r="J122" s="1"/>
  <c r="D738" i="4"/>
  <c r="G738" s="1"/>
  <c r="C738"/>
  <c r="F738" s="1"/>
  <c r="G737"/>
  <c r="F737"/>
  <c r="G736"/>
  <c r="F736"/>
  <c r="G735"/>
  <c r="F735"/>
  <c r="G734"/>
  <c r="F734"/>
  <c r="G733"/>
  <c r="F733"/>
  <c r="G732"/>
  <c r="F732"/>
  <c r="E731"/>
  <c r="C121" i="6" s="1"/>
  <c r="J121" s="1"/>
  <c r="D731" i="4"/>
  <c r="G731" s="1"/>
  <c r="C731"/>
  <c r="F731" s="1"/>
  <c r="G730"/>
  <c r="F730"/>
  <c r="G729"/>
  <c r="F729"/>
  <c r="G728"/>
  <c r="F728"/>
  <c r="G727"/>
  <c r="F727"/>
  <c r="G726"/>
  <c r="F726"/>
  <c r="G725"/>
  <c r="F725"/>
  <c r="E724"/>
  <c r="C120" i="6" s="1"/>
  <c r="J120" s="1"/>
  <c r="D724" i="4"/>
  <c r="G724" s="1"/>
  <c r="C724"/>
  <c r="F724" s="1"/>
  <c r="G723"/>
  <c r="F723"/>
  <c r="G722"/>
  <c r="F722"/>
  <c r="G721"/>
  <c r="F721"/>
  <c r="G720"/>
  <c r="F720"/>
  <c r="G719"/>
  <c r="F719"/>
  <c r="G718"/>
  <c r="F718"/>
  <c r="G717"/>
  <c r="F717"/>
  <c r="G716"/>
  <c r="F716"/>
  <c r="E715"/>
  <c r="C119" i="6" s="1"/>
  <c r="J119" s="1"/>
  <c r="D715" i="4"/>
  <c r="G715" s="1"/>
  <c r="C715"/>
  <c r="F715" s="1"/>
  <c r="G714"/>
  <c r="F714"/>
  <c r="G713"/>
  <c r="F713"/>
  <c r="G712"/>
  <c r="F712"/>
  <c r="G711"/>
  <c r="E711"/>
  <c r="C118" i="6" s="1"/>
  <c r="J118" s="1"/>
  <c r="D711" i="4"/>
  <c r="C711"/>
  <c r="F711" s="1"/>
  <c r="G710"/>
  <c r="F710"/>
  <c r="G709"/>
  <c r="F709"/>
  <c r="G708"/>
  <c r="F708"/>
  <c r="G707"/>
  <c r="F707"/>
  <c r="G706"/>
  <c r="F706"/>
  <c r="G705"/>
  <c r="F705"/>
  <c r="G704"/>
  <c r="F704"/>
  <c r="G703"/>
  <c r="F703"/>
  <c r="G702"/>
  <c r="F702"/>
  <c r="E701"/>
  <c r="D701"/>
  <c r="C701"/>
  <c r="F701" s="1"/>
  <c r="G699"/>
  <c r="F699"/>
  <c r="G698"/>
  <c r="F698"/>
  <c r="G697"/>
  <c r="F697"/>
  <c r="G696"/>
  <c r="F696"/>
  <c r="G695"/>
  <c r="F695"/>
  <c r="G694"/>
  <c r="F694"/>
  <c r="G693"/>
  <c r="F693"/>
  <c r="G692"/>
  <c r="F692"/>
  <c r="G691"/>
  <c r="F691"/>
  <c r="G690"/>
  <c r="F690"/>
  <c r="E689"/>
  <c r="C113" i="6" s="1"/>
  <c r="J113" s="1"/>
  <c r="D689" i="4"/>
  <c r="G689" s="1"/>
  <c r="C689"/>
  <c r="F689" s="1"/>
  <c r="G688"/>
  <c r="F688"/>
  <c r="G687"/>
  <c r="F687"/>
  <c r="E686"/>
  <c r="C112" i="6" s="1"/>
  <c r="J112" s="1"/>
  <c r="D686" i="4"/>
  <c r="C686"/>
  <c r="F686" s="1"/>
  <c r="G685"/>
  <c r="F685"/>
  <c r="G684"/>
  <c r="F684"/>
  <c r="G683"/>
  <c r="F683"/>
  <c r="E682"/>
  <c r="C111" i="6" s="1"/>
  <c r="J111"/>
  <c r="D682" i="4"/>
  <c r="G682" s="1"/>
  <c r="C682"/>
  <c r="F682" s="1"/>
  <c r="G681"/>
  <c r="F681"/>
  <c r="G680"/>
  <c r="F680"/>
  <c r="G679"/>
  <c r="F679"/>
  <c r="E678"/>
  <c r="C110" i="6" s="1"/>
  <c r="J110" s="1"/>
  <c r="D678" i="4"/>
  <c r="G678"/>
  <c r="C678"/>
  <c r="F678" s="1"/>
  <c r="G677"/>
  <c r="F677"/>
  <c r="G676"/>
  <c r="F676"/>
  <c r="G675"/>
  <c r="F675"/>
  <c r="G674"/>
  <c r="F674"/>
  <c r="E673"/>
  <c r="C109" i="6" s="1"/>
  <c r="J109" s="1"/>
  <c r="D673" i="4"/>
  <c r="G673"/>
  <c r="C673"/>
  <c r="F673" s="1"/>
  <c r="G672"/>
  <c r="F672"/>
  <c r="G671"/>
  <c r="F671"/>
  <c r="G670"/>
  <c r="F670"/>
  <c r="E669"/>
  <c r="C108" i="6" s="1"/>
  <c r="J108" s="1"/>
  <c r="D669" i="4"/>
  <c r="C669"/>
  <c r="G668"/>
  <c r="F668"/>
  <c r="G667"/>
  <c r="F667"/>
  <c r="E666"/>
  <c r="C107" i="6" s="1"/>
  <c r="J107" s="1"/>
  <c r="D666" i="4"/>
  <c r="G666" s="1"/>
  <c r="C666"/>
  <c r="F666" s="1"/>
  <c r="G665"/>
  <c r="F665"/>
  <c r="G664"/>
  <c r="F664"/>
  <c r="G663"/>
  <c r="F663"/>
  <c r="G662"/>
  <c r="F662"/>
  <c r="G661"/>
  <c r="F661"/>
  <c r="G660"/>
  <c r="F660"/>
  <c r="G659"/>
  <c r="F659"/>
  <c r="G658"/>
  <c r="F658"/>
  <c r="G657"/>
  <c r="F657"/>
  <c r="G656"/>
  <c r="F656"/>
  <c r="G655"/>
  <c r="F655"/>
  <c r="E654"/>
  <c r="C106" i="6" s="1"/>
  <c r="J106" s="1"/>
  <c r="D654" i="4"/>
  <c r="C654"/>
  <c r="G653"/>
  <c r="F653"/>
  <c r="G652"/>
  <c r="F652"/>
  <c r="G651"/>
  <c r="F651"/>
  <c r="E650"/>
  <c r="C105" i="6" s="1"/>
  <c r="J105" s="1"/>
  <c r="D650" i="4"/>
  <c r="C650"/>
  <c r="F650" s="1"/>
  <c r="G649"/>
  <c r="F649"/>
  <c r="G648"/>
  <c r="F648"/>
  <c r="G647"/>
  <c r="F647"/>
  <c r="G646"/>
  <c r="F646"/>
  <c r="G645"/>
  <c r="F645"/>
  <c r="G644"/>
  <c r="F644"/>
  <c r="G643"/>
  <c r="F643"/>
  <c r="G642"/>
  <c r="F642"/>
  <c r="G641"/>
  <c r="F641"/>
  <c r="G640"/>
  <c r="F640"/>
  <c r="G639"/>
  <c r="F639"/>
  <c r="G638"/>
  <c r="F638"/>
  <c r="G637"/>
  <c r="F637"/>
  <c r="G636"/>
  <c r="F636"/>
  <c r="E635"/>
  <c r="C104" i="6" s="1"/>
  <c r="J104" s="1"/>
  <c r="D635" i="4"/>
  <c r="C635"/>
  <c r="F635" s="1"/>
  <c r="G634"/>
  <c r="F634"/>
  <c r="G633"/>
  <c r="F633"/>
  <c r="G632"/>
  <c r="F632"/>
  <c r="G631"/>
  <c r="F631"/>
  <c r="E630"/>
  <c r="C103" i="6" s="1"/>
  <c r="J103" s="1"/>
  <c r="D630" i="4"/>
  <c r="G630"/>
  <c r="C630"/>
  <c r="G628"/>
  <c r="F628"/>
  <c r="G627"/>
  <c r="F627"/>
  <c r="G626"/>
  <c r="F626"/>
  <c r="E625"/>
  <c r="C100" i="6" s="1"/>
  <c r="J100" s="1"/>
  <c r="D625" i="4"/>
  <c r="G625" s="1"/>
  <c r="C625"/>
  <c r="F625" s="1"/>
  <c r="G624"/>
  <c r="F624"/>
  <c r="G623"/>
  <c r="F623"/>
  <c r="G622"/>
  <c r="F622"/>
  <c r="G621"/>
  <c r="F621"/>
  <c r="G620"/>
  <c r="F620"/>
  <c r="G619"/>
  <c r="F619"/>
  <c r="G618"/>
  <c r="F618"/>
  <c r="E617"/>
  <c r="C99" i="6" s="1"/>
  <c r="J99" s="1"/>
  <c r="D617" i="4"/>
  <c r="C617"/>
  <c r="G616"/>
  <c r="F616"/>
  <c r="G615"/>
  <c r="F615"/>
  <c r="G614"/>
  <c r="F614"/>
  <c r="E613"/>
  <c r="C98" i="6" s="1"/>
  <c r="J98" s="1"/>
  <c r="D613" i="4"/>
  <c r="G613" s="1"/>
  <c r="C613"/>
  <c r="F613" s="1"/>
  <c r="G612"/>
  <c r="F612"/>
  <c r="G611"/>
  <c r="F611"/>
  <c r="G610"/>
  <c r="F610"/>
  <c r="E609"/>
  <c r="C97" i="6" s="1"/>
  <c r="J97" s="1"/>
  <c r="D609" i="4"/>
  <c r="G609" s="1"/>
  <c r="C609"/>
  <c r="F609" s="1"/>
  <c r="G608"/>
  <c r="F608"/>
  <c r="G607"/>
  <c r="F607"/>
  <c r="E606"/>
  <c r="C96" i="6" s="1"/>
  <c r="J96" s="1"/>
  <c r="D606" i="4"/>
  <c r="G606" s="1"/>
  <c r="C606"/>
  <c r="F606" s="1"/>
  <c r="G605"/>
  <c r="F605"/>
  <c r="G604"/>
  <c r="F604"/>
  <c r="F603"/>
  <c r="E603"/>
  <c r="D603"/>
  <c r="G603" s="1"/>
  <c r="C603"/>
  <c r="G602"/>
  <c r="F602"/>
  <c r="G601"/>
  <c r="F601"/>
  <c r="E600"/>
  <c r="C94" i="6" s="1"/>
  <c r="J94" s="1"/>
  <c r="D600" i="4"/>
  <c r="G600" s="1"/>
  <c r="C600"/>
  <c r="G599"/>
  <c r="F599"/>
  <c r="G598"/>
  <c r="F598"/>
  <c r="E597"/>
  <c r="C93" i="6" s="1"/>
  <c r="J93" s="1"/>
  <c r="D597" i="4"/>
  <c r="G597"/>
  <c r="C597"/>
  <c r="F597" s="1"/>
  <c r="G596"/>
  <c r="F596"/>
  <c r="G595"/>
  <c r="F595"/>
  <c r="E594"/>
  <c r="C92" i="6"/>
  <c r="J92" s="1"/>
  <c r="D594" i="4"/>
  <c r="G594" s="1"/>
  <c r="C594"/>
  <c r="F594"/>
  <c r="G593"/>
  <c r="F593"/>
  <c r="G592"/>
  <c r="F592"/>
  <c r="G591"/>
  <c r="F591"/>
  <c r="G590"/>
  <c r="F590"/>
  <c r="E589"/>
  <c r="C91" i="6" s="1"/>
  <c r="J91" s="1"/>
  <c r="D589" i="4"/>
  <c r="G589" s="1"/>
  <c r="C589"/>
  <c r="F589" s="1"/>
  <c r="G588"/>
  <c r="F588"/>
  <c r="G587"/>
  <c r="F587"/>
  <c r="G586"/>
  <c r="F586"/>
  <c r="G585"/>
  <c r="F585"/>
  <c r="G584"/>
  <c r="F584"/>
  <c r="G583"/>
  <c r="F583"/>
  <c r="G582"/>
  <c r="F582"/>
  <c r="G581"/>
  <c r="F581"/>
  <c r="E580"/>
  <c r="C90" i="6" s="1"/>
  <c r="J90" s="1"/>
  <c r="D580" i="4"/>
  <c r="C580"/>
  <c r="F580" s="1"/>
  <c r="G579"/>
  <c r="F579"/>
  <c r="G578"/>
  <c r="F578"/>
  <c r="G577"/>
  <c r="F577"/>
  <c r="G576"/>
  <c r="F576"/>
  <c r="G575"/>
  <c r="F575"/>
  <c r="G574"/>
  <c r="F574"/>
  <c r="G573"/>
  <c r="F573"/>
  <c r="E572"/>
  <c r="C89" i="6" s="1"/>
  <c r="J89" s="1"/>
  <c r="D572" i="4"/>
  <c r="G572" s="1"/>
  <c r="C572"/>
  <c r="F572" s="1"/>
  <c r="G571"/>
  <c r="F571"/>
  <c r="G570"/>
  <c r="F570"/>
  <c r="G569"/>
  <c r="F569"/>
  <c r="G568"/>
  <c r="F568"/>
  <c r="G567"/>
  <c r="F567"/>
  <c r="G566"/>
  <c r="F566"/>
  <c r="E565"/>
  <c r="C88" i="6" s="1"/>
  <c r="J88" s="1"/>
  <c r="D565" i="4"/>
  <c r="G565" s="1"/>
  <c r="C565"/>
  <c r="F565" s="1"/>
  <c r="G564"/>
  <c r="F564"/>
  <c r="G563"/>
  <c r="F563"/>
  <c r="G562"/>
  <c r="F562"/>
  <c r="G561"/>
  <c r="F561"/>
  <c r="G560"/>
  <c r="F560"/>
  <c r="G559"/>
  <c r="F559"/>
  <c r="G558"/>
  <c r="F558"/>
  <c r="G557"/>
  <c r="F557"/>
  <c r="E556"/>
  <c r="C87" i="6" s="1"/>
  <c r="J87" s="1"/>
  <c r="D556" i="4"/>
  <c r="G556" s="1"/>
  <c r="C556"/>
  <c r="G555"/>
  <c r="F555"/>
  <c r="G554"/>
  <c r="F554"/>
  <c r="G553"/>
  <c r="F553"/>
  <c r="G552"/>
  <c r="F552"/>
  <c r="G551"/>
  <c r="F551"/>
  <c r="G550"/>
  <c r="F550"/>
  <c r="G549"/>
  <c r="F549"/>
  <c r="G548"/>
  <c r="F548"/>
  <c r="G547"/>
  <c r="F547"/>
  <c r="E546"/>
  <c r="C86" i="6" s="1"/>
  <c r="J86" s="1"/>
  <c r="D546" i="4"/>
  <c r="C546"/>
  <c r="G545"/>
  <c r="F545"/>
  <c r="G544"/>
  <c r="F544"/>
  <c r="G543"/>
  <c r="F543"/>
  <c r="E542"/>
  <c r="C85" i="6" s="1"/>
  <c r="J85" s="1"/>
  <c r="D542" i="4"/>
  <c r="G542" s="1"/>
  <c r="C542"/>
  <c r="F542" s="1"/>
  <c r="G541"/>
  <c r="F541"/>
  <c r="G540"/>
  <c r="F540"/>
  <c r="G539"/>
  <c r="F539"/>
  <c r="G538"/>
  <c r="F538"/>
  <c r="G537"/>
  <c r="F537"/>
  <c r="G536"/>
  <c r="F536"/>
  <c r="G535"/>
  <c r="F535"/>
  <c r="G534"/>
  <c r="F534"/>
  <c r="E533"/>
  <c r="C84" i="6" s="1"/>
  <c r="J84" s="1"/>
  <c r="D533" i="4"/>
  <c r="G533"/>
  <c r="C533"/>
  <c r="F533" s="1"/>
  <c r="G532"/>
  <c r="F532"/>
  <c r="G531"/>
  <c r="E531"/>
  <c r="C83" i="6" s="1"/>
  <c r="J83" s="1"/>
  <c r="D531" i="4"/>
  <c r="C531"/>
  <c r="F531" s="1"/>
  <c r="G530"/>
  <c r="F530"/>
  <c r="G529"/>
  <c r="F529"/>
  <c r="G528"/>
  <c r="F528"/>
  <c r="G527"/>
  <c r="F527"/>
  <c r="G526"/>
  <c r="F526"/>
  <c r="G525"/>
  <c r="F525"/>
  <c r="G524"/>
  <c r="F524"/>
  <c r="E523"/>
  <c r="D523"/>
  <c r="G523"/>
  <c r="C523"/>
  <c r="F523" s="1"/>
  <c r="G522"/>
  <c r="F522"/>
  <c r="G521"/>
  <c r="F521"/>
  <c r="G520"/>
  <c r="F520"/>
  <c r="G519"/>
  <c r="F519"/>
  <c r="G518"/>
  <c r="F518"/>
  <c r="G517"/>
  <c r="F517"/>
  <c r="G516"/>
  <c r="F516"/>
  <c r="G515"/>
  <c r="F515"/>
  <c r="G514"/>
  <c r="F514"/>
  <c r="G513"/>
  <c r="F513"/>
  <c r="G512"/>
  <c r="F512"/>
  <c r="G511"/>
  <c r="F511"/>
  <c r="G510"/>
  <c r="F510"/>
  <c r="G509"/>
  <c r="F509"/>
  <c r="G508"/>
  <c r="F508"/>
  <c r="G507"/>
  <c r="F507"/>
  <c r="G506"/>
  <c r="F506"/>
  <c r="G505"/>
  <c r="F505"/>
  <c r="E504"/>
  <c r="C81" i="6"/>
  <c r="J81" s="1"/>
  <c r="D504" i="4"/>
  <c r="G504" s="1"/>
  <c r="C504"/>
  <c r="C503" s="1"/>
  <c r="G502"/>
  <c r="F502"/>
  <c r="G501"/>
  <c r="F501"/>
  <c r="G500"/>
  <c r="F500"/>
  <c r="E499"/>
  <c r="C79" i="6"/>
  <c r="J79" s="1"/>
  <c r="D499" i="4"/>
  <c r="C499"/>
  <c r="F499" s="1"/>
  <c r="G498"/>
  <c r="F498"/>
  <c r="G497"/>
  <c r="F497"/>
  <c r="G496"/>
  <c r="F496"/>
  <c r="G495"/>
  <c r="F495"/>
  <c r="G494"/>
  <c r="F494"/>
  <c r="G493"/>
  <c r="F493"/>
  <c r="G492"/>
  <c r="F492"/>
  <c r="E491"/>
  <c r="C78" i="6" s="1"/>
  <c r="J78" s="1"/>
  <c r="D491" i="4"/>
  <c r="G491" s="1"/>
  <c r="C491"/>
  <c r="F491" s="1"/>
  <c r="G490"/>
  <c r="F490"/>
  <c r="G489"/>
  <c r="F489"/>
  <c r="G488"/>
  <c r="F488"/>
  <c r="G487"/>
  <c r="F487"/>
  <c r="G486"/>
  <c r="F486"/>
  <c r="G485"/>
  <c r="F485"/>
  <c r="G484"/>
  <c r="F484"/>
  <c r="G483"/>
  <c r="F483"/>
  <c r="E482"/>
  <c r="D482"/>
  <c r="G482" s="1"/>
  <c r="C482"/>
  <c r="F482" s="1"/>
  <c r="G481"/>
  <c r="F481"/>
  <c r="G480"/>
  <c r="F480"/>
  <c r="G479"/>
  <c r="F479"/>
  <c r="G478"/>
  <c r="F478"/>
  <c r="G477"/>
  <c r="F477"/>
  <c r="G476"/>
  <c r="F476"/>
  <c r="G475"/>
  <c r="F475"/>
  <c r="G474"/>
  <c r="F474"/>
  <c r="G473"/>
  <c r="F473"/>
  <c r="G472"/>
  <c r="F472"/>
  <c r="E471"/>
  <c r="C76" i="6" s="1"/>
  <c r="J76" s="1"/>
  <c r="D471" i="4"/>
  <c r="C471"/>
  <c r="F471" s="1"/>
  <c r="G470"/>
  <c r="F470"/>
  <c r="G469"/>
  <c r="F469"/>
  <c r="G468"/>
  <c r="F468"/>
  <c r="G467"/>
  <c r="F467"/>
  <c r="G466"/>
  <c r="F466"/>
  <c r="G465"/>
  <c r="F465"/>
  <c r="G464"/>
  <c r="F464"/>
  <c r="E463"/>
  <c r="C75" i="6" s="1"/>
  <c r="J75" s="1"/>
  <c r="D463" i="4"/>
  <c r="G463" s="1"/>
  <c r="C463"/>
  <c r="F463" s="1"/>
  <c r="G462"/>
  <c r="F462"/>
  <c r="G461"/>
  <c r="F461"/>
  <c r="G460"/>
  <c r="F460"/>
  <c r="G459"/>
  <c r="F459"/>
  <c r="G458"/>
  <c r="F458"/>
  <c r="G457"/>
  <c r="F457"/>
  <c r="G456"/>
  <c r="F456"/>
  <c r="G455"/>
  <c r="F455"/>
  <c r="G454"/>
  <c r="F454"/>
  <c r="G453"/>
  <c r="F453"/>
  <c r="G452"/>
  <c r="F452"/>
  <c r="G451"/>
  <c r="F451"/>
  <c r="G450"/>
  <c r="F450"/>
  <c r="G449"/>
  <c r="F449"/>
  <c r="G448"/>
  <c r="F448"/>
  <c r="E447"/>
  <c r="C74" i="6" s="1"/>
  <c r="J74" s="1"/>
  <c r="D447" i="4"/>
  <c r="G447"/>
  <c r="C447"/>
  <c r="G445"/>
  <c r="F445"/>
  <c r="G444"/>
  <c r="F444"/>
  <c r="G443"/>
  <c r="F443"/>
  <c r="G442"/>
  <c r="F442"/>
  <c r="E441"/>
  <c r="C72" i="6" s="1"/>
  <c r="J72" s="1"/>
  <c r="D441" i="4"/>
  <c r="G441" s="1"/>
  <c r="C441"/>
  <c r="G440"/>
  <c r="F440"/>
  <c r="G439"/>
  <c r="F439"/>
  <c r="G438"/>
  <c r="F438"/>
  <c r="G437"/>
  <c r="E437"/>
  <c r="C71" i="6" s="1"/>
  <c r="J71" s="1"/>
  <c r="D437" i="4"/>
  <c r="C437"/>
  <c r="F437" s="1"/>
  <c r="G436"/>
  <c r="F436"/>
  <c r="G435"/>
  <c r="F435"/>
  <c r="G434"/>
  <c r="F434"/>
  <c r="F433"/>
  <c r="E433"/>
  <c r="C70" i="6" s="1"/>
  <c r="J70" s="1"/>
  <c r="D433" i="4"/>
  <c r="G433" s="1"/>
  <c r="C433"/>
  <c r="G432"/>
  <c r="F432"/>
  <c r="G431"/>
  <c r="F431"/>
  <c r="G430"/>
  <c r="F430"/>
  <c r="G429"/>
  <c r="F429"/>
  <c r="G428"/>
  <c r="F428"/>
  <c r="G427"/>
  <c r="F427"/>
  <c r="E426"/>
  <c r="C69" i="6"/>
  <c r="J69" s="1"/>
  <c r="D426" i="4"/>
  <c r="G426"/>
  <c r="C426"/>
  <c r="F426" s="1"/>
  <c r="G425"/>
  <c r="F425"/>
  <c r="G424"/>
  <c r="F424"/>
  <c r="G423"/>
  <c r="F423"/>
  <c r="G422"/>
  <c r="F422"/>
  <c r="E421"/>
  <c r="C68" i="6" s="1"/>
  <c r="D421" i="4"/>
  <c r="G421" s="1"/>
  <c r="C421"/>
  <c r="F421" s="1"/>
  <c r="G420"/>
  <c r="F420"/>
  <c r="G419"/>
  <c r="F419"/>
  <c r="G418"/>
  <c r="F418"/>
  <c r="G417"/>
  <c r="F417"/>
  <c r="F416"/>
  <c r="E416"/>
  <c r="C67" i="6" s="1"/>
  <c r="J67" s="1"/>
  <c r="D416" i="4"/>
  <c r="G416" s="1"/>
  <c r="C416"/>
  <c r="G415"/>
  <c r="F415"/>
  <c r="G414"/>
  <c r="F414"/>
  <c r="G413"/>
  <c r="F413"/>
  <c r="G412"/>
  <c r="F412"/>
  <c r="F411"/>
  <c r="E411"/>
  <c r="C66" i="6" s="1"/>
  <c r="J66" s="1"/>
  <c r="D411" i="4"/>
  <c r="C411"/>
  <c r="G410"/>
  <c r="F410"/>
  <c r="G409"/>
  <c r="F409"/>
  <c r="G408"/>
  <c r="F408"/>
  <c r="G407"/>
  <c r="F407"/>
  <c r="G406"/>
  <c r="F406"/>
  <c r="E405"/>
  <c r="C65" i="6" s="1"/>
  <c r="J65" s="1"/>
  <c r="D405" i="4"/>
  <c r="C405"/>
  <c r="C390" s="1"/>
  <c r="G404"/>
  <c r="F404"/>
  <c r="G403"/>
  <c r="F403"/>
  <c r="G402"/>
  <c r="F402"/>
  <c r="G401"/>
  <c r="F401"/>
  <c r="G400"/>
  <c r="F400"/>
  <c r="G399"/>
  <c r="F399"/>
  <c r="G398"/>
  <c r="F398"/>
  <c r="G397"/>
  <c r="F397"/>
  <c r="E396"/>
  <c r="C64" i="6" s="1"/>
  <c r="J64" s="1"/>
  <c r="D396" i="4"/>
  <c r="G396" s="1"/>
  <c r="C396"/>
  <c r="F396" s="1"/>
  <c r="G395"/>
  <c r="F395"/>
  <c r="G394"/>
  <c r="F394"/>
  <c r="G393"/>
  <c r="F393"/>
  <c r="G392"/>
  <c r="F392"/>
  <c r="E391"/>
  <c r="E390" s="1"/>
  <c r="C62" i="6" s="1"/>
  <c r="J62" s="1"/>
  <c r="D391" i="4"/>
  <c r="D390" s="1"/>
  <c r="C391"/>
  <c r="G389"/>
  <c r="F389"/>
  <c r="G388"/>
  <c r="F388"/>
  <c r="G387"/>
  <c r="F387"/>
  <c r="G386"/>
  <c r="F386"/>
  <c r="G385"/>
  <c r="F385"/>
  <c r="G384"/>
  <c r="F384"/>
  <c r="G383"/>
  <c r="F383"/>
  <c r="E382"/>
  <c r="C60" i="6"/>
  <c r="J60" s="1"/>
  <c r="D382" i="4"/>
  <c r="G382" s="1"/>
  <c r="C382"/>
  <c r="F382" s="1"/>
  <c r="G381"/>
  <c r="F381"/>
  <c r="G380"/>
  <c r="F380"/>
  <c r="G379"/>
  <c r="F379"/>
  <c r="G378"/>
  <c r="F378"/>
  <c r="G377"/>
  <c r="F377"/>
  <c r="E376"/>
  <c r="G376" s="1"/>
  <c r="D376"/>
  <c r="C376"/>
  <c r="G375"/>
  <c r="F375"/>
  <c r="G374"/>
  <c r="F374"/>
  <c r="G373"/>
  <c r="F373"/>
  <c r="E372"/>
  <c r="C58" i="6"/>
  <c r="J58" s="1"/>
  <c r="D372" i="4"/>
  <c r="G372" s="1"/>
  <c r="C372"/>
  <c r="F372" s="1"/>
  <c r="G371"/>
  <c r="F371"/>
  <c r="G370"/>
  <c r="F370"/>
  <c r="G369"/>
  <c r="F369"/>
  <c r="E368"/>
  <c r="D368"/>
  <c r="G368" s="1"/>
  <c r="C368"/>
  <c r="F368" s="1"/>
  <c r="G367"/>
  <c r="F367"/>
  <c r="G366"/>
  <c r="F366"/>
  <c r="G365"/>
  <c r="F365"/>
  <c r="E364"/>
  <c r="C56" i="6" s="1"/>
  <c r="J56" s="1"/>
  <c r="D364" i="4"/>
  <c r="G364" s="1"/>
  <c r="C364"/>
  <c r="F364" s="1"/>
  <c r="G363"/>
  <c r="F363"/>
  <c r="G362"/>
  <c r="F362"/>
  <c r="G361"/>
  <c r="F361"/>
  <c r="G360"/>
  <c r="F360"/>
  <c r="G359"/>
  <c r="F359"/>
  <c r="E358"/>
  <c r="C55" i="6" s="1"/>
  <c r="J55" s="1"/>
  <c r="D358" i="4"/>
  <c r="G358" s="1"/>
  <c r="C358"/>
  <c r="F358" s="1"/>
  <c r="G357"/>
  <c r="F357"/>
  <c r="G356"/>
  <c r="F356"/>
  <c r="G355"/>
  <c r="F355"/>
  <c r="G354"/>
  <c r="F354"/>
  <c r="G353"/>
  <c r="F353"/>
  <c r="E352"/>
  <c r="C54" i="6" s="1"/>
  <c r="J54" s="1"/>
  <c r="D352" i="4"/>
  <c r="G352"/>
  <c r="C352"/>
  <c r="F352" s="1"/>
  <c r="G351"/>
  <c r="F351"/>
  <c r="G350"/>
  <c r="F350"/>
  <c r="G349"/>
  <c r="F349"/>
  <c r="G348"/>
  <c r="F348"/>
  <c r="G347"/>
  <c r="F347"/>
  <c r="G346"/>
  <c r="F346"/>
  <c r="E345"/>
  <c r="C53" i="6"/>
  <c r="J53" s="1"/>
  <c r="D345" i="4"/>
  <c r="C345"/>
  <c r="F345"/>
  <c r="G344"/>
  <c r="F344"/>
  <c r="G343"/>
  <c r="F343"/>
  <c r="G342"/>
  <c r="F342"/>
  <c r="G341"/>
  <c r="F341"/>
  <c r="E340"/>
  <c r="D340"/>
  <c r="C340"/>
  <c r="G338"/>
  <c r="F338"/>
  <c r="G337"/>
  <c r="F337"/>
  <c r="E336"/>
  <c r="C50" i="6" s="1"/>
  <c r="J50" s="1"/>
  <c r="D336" i="4"/>
  <c r="G336" s="1"/>
  <c r="C336"/>
  <c r="F336" s="1"/>
  <c r="G335"/>
  <c r="F335"/>
  <c r="G334"/>
  <c r="F334"/>
  <c r="G333"/>
  <c r="F333"/>
  <c r="G332"/>
  <c r="F332"/>
  <c r="G331"/>
  <c r="F331"/>
  <c r="F330"/>
  <c r="E330"/>
  <c r="C49" i="6" s="1"/>
  <c r="J49" s="1"/>
  <c r="D330" i="4"/>
  <c r="G330" s="1"/>
  <c r="C330"/>
  <c r="G329"/>
  <c r="F329"/>
  <c r="G328"/>
  <c r="F328"/>
  <c r="G327"/>
  <c r="F327"/>
  <c r="G326"/>
  <c r="F326"/>
  <c r="G325"/>
  <c r="F325"/>
  <c r="G324"/>
  <c r="F324"/>
  <c r="G323"/>
  <c r="F323"/>
  <c r="E322"/>
  <c r="C48" i="6" s="1"/>
  <c r="J48" s="1"/>
  <c r="D322" i="4"/>
  <c r="G322" s="1"/>
  <c r="C322"/>
  <c r="F322" s="1"/>
  <c r="G321"/>
  <c r="F321"/>
  <c r="G320"/>
  <c r="F320"/>
  <c r="G319"/>
  <c r="F319"/>
  <c r="G318"/>
  <c r="F318"/>
  <c r="G317"/>
  <c r="F317"/>
  <c r="G316"/>
  <c r="F316"/>
  <c r="G315"/>
  <c r="F315"/>
  <c r="G314"/>
  <c r="F314"/>
  <c r="G313"/>
  <c r="F313"/>
  <c r="E312"/>
  <c r="C47" i="6" s="1"/>
  <c r="J47" s="1"/>
  <c r="D312" i="4"/>
  <c r="G312" s="1"/>
  <c r="C312"/>
  <c r="F312" s="1"/>
  <c r="G311"/>
  <c r="F311"/>
  <c r="G310"/>
  <c r="F310"/>
  <c r="G309"/>
  <c r="F309"/>
  <c r="G308"/>
  <c r="F308"/>
  <c r="G307"/>
  <c r="F307"/>
  <c r="G306"/>
  <c r="F306"/>
  <c r="G305"/>
  <c r="F305"/>
  <c r="G304"/>
  <c r="F304"/>
  <c r="G303"/>
  <c r="F303"/>
  <c r="E302"/>
  <c r="C46" i="6" s="1"/>
  <c r="J46" s="1"/>
  <c r="D302" i="4"/>
  <c r="D249" s="1"/>
  <c r="C302"/>
  <c r="F302" s="1"/>
  <c r="G301"/>
  <c r="F301"/>
  <c r="G300"/>
  <c r="F300"/>
  <c r="G299"/>
  <c r="F299"/>
  <c r="G298"/>
  <c r="F298"/>
  <c r="G297"/>
  <c r="F297"/>
  <c r="G296"/>
  <c r="F296"/>
  <c r="G295"/>
  <c r="F295"/>
  <c r="G294"/>
  <c r="F294"/>
  <c r="G293"/>
  <c r="F293"/>
  <c r="G292"/>
  <c r="F292"/>
  <c r="G291"/>
  <c r="F291"/>
  <c r="G290"/>
  <c r="F290"/>
  <c r="G289"/>
  <c r="F289"/>
  <c r="E288"/>
  <c r="C45" i="6" s="1"/>
  <c r="J45" s="1"/>
  <c r="D288" i="4"/>
  <c r="C288"/>
  <c r="F288" s="1"/>
  <c r="G287"/>
  <c r="F287"/>
  <c r="G286"/>
  <c r="F286"/>
  <c r="G285"/>
  <c r="F285"/>
  <c r="G284"/>
  <c r="F284"/>
  <c r="G283"/>
  <c r="F283"/>
  <c r="G282"/>
  <c r="F282"/>
  <c r="G281"/>
  <c r="F281"/>
  <c r="G280"/>
  <c r="F280"/>
  <c r="E279"/>
  <c r="C44" i="6" s="1"/>
  <c r="J44" s="1"/>
  <c r="D279" i="4"/>
  <c r="G279"/>
  <c r="C279"/>
  <c r="F279" s="1"/>
  <c r="G278"/>
  <c r="F278"/>
  <c r="G277"/>
  <c r="F277"/>
  <c r="G276"/>
  <c r="F276"/>
  <c r="G275"/>
  <c r="F275"/>
  <c r="G274"/>
  <c r="F274"/>
  <c r="G273"/>
  <c r="F273"/>
  <c r="G272"/>
  <c r="F272"/>
  <c r="F271"/>
  <c r="E271"/>
  <c r="G271" s="1"/>
  <c r="D271"/>
  <c r="C271"/>
  <c r="G270"/>
  <c r="F270"/>
  <c r="G269"/>
  <c r="F269"/>
  <c r="G268"/>
  <c r="F268"/>
  <c r="G267"/>
  <c r="F267"/>
  <c r="G266"/>
  <c r="F266"/>
  <c r="G265"/>
  <c r="F265"/>
  <c r="G264"/>
  <c r="E264"/>
  <c r="C42" i="6" s="1"/>
  <c r="J42" s="1"/>
  <c r="D264" i="4"/>
  <c r="C264"/>
  <c r="G263"/>
  <c r="F263"/>
  <c r="G262"/>
  <c r="F262"/>
  <c r="G261"/>
  <c r="F261"/>
  <c r="G260"/>
  <c r="F260"/>
  <c r="G259"/>
  <c r="F259"/>
  <c r="G258"/>
  <c r="F258"/>
  <c r="G257"/>
  <c r="F257"/>
  <c r="G256"/>
  <c r="F256"/>
  <c r="G255"/>
  <c r="F255"/>
  <c r="G254"/>
  <c r="F254"/>
  <c r="F253"/>
  <c r="E253"/>
  <c r="C41" i="6" s="1"/>
  <c r="J41" s="1"/>
  <c r="D253" i="4"/>
  <c r="G253" s="1"/>
  <c r="C253"/>
  <c r="G252"/>
  <c r="F252"/>
  <c r="G251"/>
  <c r="F251"/>
  <c r="G250"/>
  <c r="E250"/>
  <c r="C40" i="6" s="1"/>
  <c r="J40" s="1"/>
  <c r="D250" i="4"/>
  <c r="C250"/>
  <c r="F250" s="1"/>
  <c r="G248"/>
  <c r="F248"/>
  <c r="G247"/>
  <c r="F247"/>
  <c r="G246"/>
  <c r="F246"/>
  <c r="G245"/>
  <c r="F245"/>
  <c r="G244"/>
  <c r="F244"/>
  <c r="G243"/>
  <c r="F243"/>
  <c r="G242"/>
  <c r="F242"/>
  <c r="G241"/>
  <c r="F241"/>
  <c r="E240"/>
  <c r="D240"/>
  <c r="G240" s="1"/>
  <c r="C240"/>
  <c r="C239" s="1"/>
  <c r="F239" s="1"/>
  <c r="E239"/>
  <c r="C36" i="6" s="1"/>
  <c r="C8" i="7"/>
  <c r="S8" s="1"/>
  <c r="G238" i="4"/>
  <c r="F238"/>
  <c r="G237"/>
  <c r="F237"/>
  <c r="G236"/>
  <c r="F236"/>
  <c r="E235"/>
  <c r="C33" i="6" s="1"/>
  <c r="D235" i="4"/>
  <c r="G235" s="1"/>
  <c r="C235"/>
  <c r="F235" s="1"/>
  <c r="G234"/>
  <c r="F234"/>
  <c r="G233"/>
  <c r="F233"/>
  <c r="E232"/>
  <c r="C32" i="6"/>
  <c r="J32" s="1"/>
  <c r="D232" i="4"/>
  <c r="G232" s="1"/>
  <c r="C232"/>
  <c r="F232"/>
  <c r="G231"/>
  <c r="F231"/>
  <c r="G230"/>
  <c r="F230"/>
  <c r="G229"/>
  <c r="F229"/>
  <c r="G228"/>
  <c r="F228"/>
  <c r="G227"/>
  <c r="F227"/>
  <c r="G226"/>
  <c r="F226"/>
  <c r="G225"/>
  <c r="F225"/>
  <c r="G224"/>
  <c r="F224"/>
  <c r="G223"/>
  <c r="F223"/>
  <c r="G222"/>
  <c r="F222"/>
  <c r="G221"/>
  <c r="F221"/>
  <c r="G220"/>
  <c r="F220"/>
  <c r="G219"/>
  <c r="F219"/>
  <c r="G218"/>
  <c r="F218"/>
  <c r="E217"/>
  <c r="D217"/>
  <c r="C217"/>
  <c r="G216"/>
  <c r="F216"/>
  <c r="G215"/>
  <c r="F215"/>
  <c r="G214"/>
  <c r="F214"/>
  <c r="G213"/>
  <c r="F213"/>
  <c r="G212"/>
  <c r="F212"/>
  <c r="G211"/>
  <c r="F211"/>
  <c r="G210"/>
  <c r="E210"/>
  <c r="C30" i="6" s="1"/>
  <c r="J30" s="1"/>
  <c r="D210" i="4"/>
  <c r="C210"/>
  <c r="F210" s="1"/>
  <c r="G209"/>
  <c r="F209"/>
  <c r="G208"/>
  <c r="F208"/>
  <c r="G207"/>
  <c r="F207"/>
  <c r="G206"/>
  <c r="F206"/>
  <c r="G205"/>
  <c r="F205"/>
  <c r="E204"/>
  <c r="C29" i="6" s="1"/>
  <c r="J29" s="1"/>
  <c r="D204" i="4"/>
  <c r="G204" s="1"/>
  <c r="C204"/>
  <c r="F204" s="1"/>
  <c r="G203"/>
  <c r="F203"/>
  <c r="G202"/>
  <c r="F202"/>
  <c r="G201"/>
  <c r="F201"/>
  <c r="G200"/>
  <c r="F200"/>
  <c r="G199"/>
  <c r="F199"/>
  <c r="E198"/>
  <c r="C28" i="6" s="1"/>
  <c r="J28" s="1"/>
  <c r="D198" i="4"/>
  <c r="G198" s="1"/>
  <c r="C198"/>
  <c r="F198" s="1"/>
  <c r="G197"/>
  <c r="F197"/>
  <c r="G196"/>
  <c r="F196"/>
  <c r="G195"/>
  <c r="F195"/>
  <c r="G194"/>
  <c r="F194"/>
  <c r="G193"/>
  <c r="F193"/>
  <c r="G192"/>
  <c r="F192"/>
  <c r="G191"/>
  <c r="F191"/>
  <c r="E190"/>
  <c r="C27" i="6" s="1"/>
  <c r="J27" s="1"/>
  <c r="D190" i="4"/>
  <c r="G190" s="1"/>
  <c r="C190"/>
  <c r="F190" s="1"/>
  <c r="G189"/>
  <c r="F189"/>
  <c r="G188"/>
  <c r="F188"/>
  <c r="G187"/>
  <c r="F187"/>
  <c r="G186"/>
  <c r="F186"/>
  <c r="G185"/>
  <c r="F185"/>
  <c r="G184"/>
  <c r="F184"/>
  <c r="E183"/>
  <c r="C26" i="6" s="1"/>
  <c r="J26" s="1"/>
  <c r="D183" i="4"/>
  <c r="C183"/>
  <c r="F183" s="1"/>
  <c r="G182"/>
  <c r="F182"/>
  <c r="G181"/>
  <c r="F181"/>
  <c r="G180"/>
  <c r="F180"/>
  <c r="G179"/>
  <c r="F179"/>
  <c r="G178"/>
  <c r="F178"/>
  <c r="G177"/>
  <c r="F177"/>
  <c r="E176"/>
  <c r="C25" i="6" s="1"/>
  <c r="J25" s="1"/>
  <c r="D176" i="4"/>
  <c r="C176"/>
  <c r="F176" s="1"/>
  <c r="G175"/>
  <c r="F175"/>
  <c r="G174"/>
  <c r="F174"/>
  <c r="G173"/>
  <c r="F173"/>
  <c r="G172"/>
  <c r="F172"/>
  <c r="G171"/>
  <c r="F171"/>
  <c r="G170"/>
  <c r="F170"/>
  <c r="E169"/>
  <c r="C24" i="6" s="1"/>
  <c r="J24" s="1"/>
  <c r="D169" i="4"/>
  <c r="G169" s="1"/>
  <c r="C169"/>
  <c r="F169" s="1"/>
  <c r="G168"/>
  <c r="F168"/>
  <c r="G167"/>
  <c r="F167"/>
  <c r="G166"/>
  <c r="F166"/>
  <c r="G165"/>
  <c r="F165"/>
  <c r="G164"/>
  <c r="F164"/>
  <c r="G163"/>
  <c r="F163"/>
  <c r="E162"/>
  <c r="C23" i="6" s="1"/>
  <c r="J23" s="1"/>
  <c r="D162" i="4"/>
  <c r="C162"/>
  <c r="F162" s="1"/>
  <c r="G161"/>
  <c r="F161"/>
  <c r="G160"/>
  <c r="F160"/>
  <c r="G159"/>
  <c r="F159"/>
  <c r="G158"/>
  <c r="F158"/>
  <c r="G157"/>
  <c r="F157"/>
  <c r="G156"/>
  <c r="F156"/>
  <c r="E155"/>
  <c r="C22" i="6" s="1"/>
  <c r="J22" s="1"/>
  <c r="D155" i="4"/>
  <c r="C155"/>
  <c r="F155"/>
  <c r="G154"/>
  <c r="F154"/>
  <c r="G153"/>
  <c r="F153"/>
  <c r="G152"/>
  <c r="F152"/>
  <c r="G151"/>
  <c r="F151"/>
  <c r="G150"/>
  <c r="F150"/>
  <c r="E149"/>
  <c r="C21" i="6"/>
  <c r="J21" s="1"/>
  <c r="D149" i="4"/>
  <c r="G149" s="1"/>
  <c r="C149"/>
  <c r="F149" s="1"/>
  <c r="G148"/>
  <c r="F148"/>
  <c r="G147"/>
  <c r="F147"/>
  <c r="G146"/>
  <c r="F146"/>
  <c r="G145"/>
  <c r="F145"/>
  <c r="G144"/>
  <c r="F144"/>
  <c r="G143"/>
  <c r="F143"/>
  <c r="G142"/>
  <c r="F142"/>
  <c r="E141"/>
  <c r="C20" i="6" s="1"/>
  <c r="J20" s="1"/>
  <c r="D141" i="4"/>
  <c r="G141" s="1"/>
  <c r="C141"/>
  <c r="F141" s="1"/>
  <c r="G140"/>
  <c r="F140"/>
  <c r="G139"/>
  <c r="F139"/>
  <c r="G138"/>
  <c r="F138"/>
  <c r="G137"/>
  <c r="F137"/>
  <c r="G136"/>
  <c r="F136"/>
  <c r="G135"/>
  <c r="F135"/>
  <c r="E134"/>
  <c r="C19" i="6" s="1"/>
  <c r="J19" s="1"/>
  <c r="D134" i="4"/>
  <c r="G134" s="1"/>
  <c r="C134"/>
  <c r="F134" s="1"/>
  <c r="G133"/>
  <c r="F133"/>
  <c r="G132"/>
  <c r="F132"/>
  <c r="G131"/>
  <c r="F131"/>
  <c r="G130"/>
  <c r="F130"/>
  <c r="G129"/>
  <c r="F129"/>
  <c r="G128"/>
  <c r="F128"/>
  <c r="G127"/>
  <c r="F127"/>
  <c r="G126"/>
  <c r="F126"/>
  <c r="G125"/>
  <c r="F125"/>
  <c r="G124"/>
  <c r="F124"/>
  <c r="G123"/>
  <c r="F123"/>
  <c r="E122"/>
  <c r="C18" i="6" s="1"/>
  <c r="J18" s="1"/>
  <c r="D122" i="4"/>
  <c r="G122" s="1"/>
  <c r="C122"/>
  <c r="F122" s="1"/>
  <c r="G121"/>
  <c r="F121"/>
  <c r="G120"/>
  <c r="F120"/>
  <c r="G119"/>
  <c r="F119"/>
  <c r="G118"/>
  <c r="F118"/>
  <c r="G117"/>
  <c r="F117"/>
  <c r="G116"/>
  <c r="F116"/>
  <c r="G115"/>
  <c r="F115"/>
  <c r="G114"/>
  <c r="F114"/>
  <c r="G113"/>
  <c r="F113"/>
  <c r="G112"/>
  <c r="F112"/>
  <c r="E111"/>
  <c r="C17" i="6" s="1"/>
  <c r="J17" s="1"/>
  <c r="D111" i="4"/>
  <c r="G111" s="1"/>
  <c r="C111"/>
  <c r="F111" s="1"/>
  <c r="G110"/>
  <c r="F110"/>
  <c r="G109"/>
  <c r="F109"/>
  <c r="G108"/>
  <c r="F108"/>
  <c r="G107"/>
  <c r="F107"/>
  <c r="G106"/>
  <c r="F106"/>
  <c r="G105"/>
  <c r="F105"/>
  <c r="G104"/>
  <c r="F104"/>
  <c r="G103"/>
  <c r="F103"/>
  <c r="E102"/>
  <c r="C16" i="6" s="1"/>
  <c r="J16" s="1"/>
  <c r="D102" i="4"/>
  <c r="G102" s="1"/>
  <c r="C102"/>
  <c r="F102" s="1"/>
  <c r="G101"/>
  <c r="F101"/>
  <c r="G100"/>
  <c r="F100"/>
  <c r="G99"/>
  <c r="F99"/>
  <c r="G98"/>
  <c r="F98"/>
  <c r="G97"/>
  <c r="F97"/>
  <c r="G96"/>
  <c r="F96"/>
  <c r="G95"/>
  <c r="F95"/>
  <c r="G94"/>
  <c r="F94"/>
  <c r="G93"/>
  <c r="F93"/>
  <c r="G92"/>
  <c r="F92"/>
  <c r="G91"/>
  <c r="F91"/>
  <c r="G90"/>
  <c r="F90"/>
  <c r="E89"/>
  <c r="D89"/>
  <c r="G89" s="1"/>
  <c r="C89"/>
  <c r="F89" s="1"/>
  <c r="G88"/>
  <c r="F88"/>
  <c r="G87"/>
  <c r="F87"/>
  <c r="G86"/>
  <c r="F86"/>
  <c r="G85"/>
  <c r="F85"/>
  <c r="G84"/>
  <c r="F84"/>
  <c r="G83"/>
  <c r="F83"/>
  <c r="G82"/>
  <c r="F82"/>
  <c r="G81"/>
  <c r="F81"/>
  <c r="E80"/>
  <c r="C14" i="6" s="1"/>
  <c r="J14" s="1"/>
  <c r="D80" i="4"/>
  <c r="C80"/>
  <c r="F80"/>
  <c r="G79"/>
  <c r="F79"/>
  <c r="G78"/>
  <c r="F78"/>
  <c r="G77"/>
  <c r="F77"/>
  <c r="G76"/>
  <c r="F76"/>
  <c r="G75"/>
  <c r="F75"/>
  <c r="G74"/>
  <c r="F74"/>
  <c r="G73"/>
  <c r="F73"/>
  <c r="E72"/>
  <c r="C13" i="6" s="1"/>
  <c r="J13" s="1"/>
  <c r="D72" i="4"/>
  <c r="G72" s="1"/>
  <c r="C72"/>
  <c r="F72" s="1"/>
  <c r="G71"/>
  <c r="F71"/>
  <c r="G70"/>
  <c r="F70"/>
  <c r="G69"/>
  <c r="F69"/>
  <c r="G68"/>
  <c r="F68"/>
  <c r="G67"/>
  <c r="F67"/>
  <c r="G66"/>
  <c r="F66"/>
  <c r="G65"/>
  <c r="F65"/>
  <c r="G64"/>
  <c r="F64"/>
  <c r="G63"/>
  <c r="F63"/>
  <c r="G62"/>
  <c r="F62"/>
  <c r="E61"/>
  <c r="C12" i="6" s="1"/>
  <c r="J12" s="1"/>
  <c r="D61" i="4"/>
  <c r="G61" s="1"/>
  <c r="C61"/>
  <c r="F61" s="1"/>
  <c r="G60"/>
  <c r="F60"/>
  <c r="G59"/>
  <c r="F59"/>
  <c r="G58"/>
  <c r="F58"/>
  <c r="G57"/>
  <c r="F57"/>
  <c r="G56"/>
  <c r="F56"/>
  <c r="G55"/>
  <c r="F55"/>
  <c r="G54"/>
  <c r="F54"/>
  <c r="G53"/>
  <c r="F53"/>
  <c r="G52"/>
  <c r="F52"/>
  <c r="G51"/>
  <c r="F51"/>
  <c r="E50"/>
  <c r="C11" i="6"/>
  <c r="J11" s="1"/>
  <c r="D50" i="4"/>
  <c r="G50" s="1"/>
  <c r="C50"/>
  <c r="F50" s="1"/>
  <c r="G49"/>
  <c r="F49"/>
  <c r="G48"/>
  <c r="F48"/>
  <c r="G47"/>
  <c r="F47"/>
  <c r="G46"/>
  <c r="F46"/>
  <c r="G45"/>
  <c r="F45"/>
  <c r="G44"/>
  <c r="F44"/>
  <c r="G43"/>
  <c r="F43"/>
  <c r="G42"/>
  <c r="F42"/>
  <c r="G41"/>
  <c r="F41"/>
  <c r="G40"/>
  <c r="F40"/>
  <c r="E39"/>
  <c r="C10" i="6" s="1"/>
  <c r="J10" s="1"/>
  <c r="D39" i="4"/>
  <c r="G39" s="1"/>
  <c r="C39"/>
  <c r="F39" s="1"/>
  <c r="G38"/>
  <c r="F38"/>
  <c r="G37"/>
  <c r="F37"/>
  <c r="G36"/>
  <c r="F36"/>
  <c r="G35"/>
  <c r="F35"/>
  <c r="G34"/>
  <c r="F34"/>
  <c r="G33"/>
  <c r="F33"/>
  <c r="G32"/>
  <c r="F32"/>
  <c r="G31"/>
  <c r="F31"/>
  <c r="G30"/>
  <c r="F30"/>
  <c r="G29"/>
  <c r="F29"/>
  <c r="E28"/>
  <c r="C9" i="6" s="1"/>
  <c r="J9" s="1"/>
  <c r="D28" i="4"/>
  <c r="G28" s="1"/>
  <c r="C28"/>
  <c r="F28" s="1"/>
  <c r="G27"/>
  <c r="F27"/>
  <c r="G26"/>
  <c r="F26"/>
  <c r="G25"/>
  <c r="F25"/>
  <c r="G24"/>
  <c r="F24"/>
  <c r="G23"/>
  <c r="F23"/>
  <c r="G22"/>
  <c r="F22"/>
  <c r="G21"/>
  <c r="F21"/>
  <c r="G20"/>
  <c r="F20"/>
  <c r="E19"/>
  <c r="C8" i="6" s="1"/>
  <c r="J8" s="1"/>
  <c r="D19" i="4"/>
  <c r="G19"/>
  <c r="C19"/>
  <c r="F19" s="1"/>
  <c r="G18"/>
  <c r="F18"/>
  <c r="G17"/>
  <c r="F17"/>
  <c r="G16"/>
  <c r="F16"/>
  <c r="G15"/>
  <c r="F15"/>
  <c r="G14"/>
  <c r="F14"/>
  <c r="G13"/>
  <c r="F13"/>
  <c r="G12"/>
  <c r="F12"/>
  <c r="G11"/>
  <c r="F11"/>
  <c r="G10"/>
  <c r="F10"/>
  <c r="G9"/>
  <c r="F9"/>
  <c r="G8"/>
  <c r="F8"/>
  <c r="E7"/>
  <c r="C7" i="6" s="1"/>
  <c r="J7" s="1"/>
  <c r="D7" i="4"/>
  <c r="C7"/>
  <c r="D6"/>
  <c r="G31" i="3"/>
  <c r="F31"/>
  <c r="G30"/>
  <c r="F30"/>
  <c r="G29"/>
  <c r="F29"/>
  <c r="G28"/>
  <c r="F28"/>
  <c r="G27"/>
  <c r="F27"/>
  <c r="G26"/>
  <c r="F26"/>
  <c r="G25"/>
  <c r="F25"/>
  <c r="G24"/>
  <c r="F24"/>
  <c r="E23"/>
  <c r="D23"/>
  <c r="G23" s="1"/>
  <c r="C23"/>
  <c r="F23"/>
  <c r="G22"/>
  <c r="F22"/>
  <c r="G21"/>
  <c r="F21"/>
  <c r="G20"/>
  <c r="F20"/>
  <c r="G19"/>
  <c r="F19"/>
  <c r="G18"/>
  <c r="F18"/>
  <c r="G17"/>
  <c r="F17"/>
  <c r="G16"/>
  <c r="F16"/>
  <c r="G15"/>
  <c r="F15"/>
  <c r="G14"/>
  <c r="F14"/>
  <c r="G13"/>
  <c r="F13"/>
  <c r="G12"/>
  <c r="F12"/>
  <c r="G11"/>
  <c r="F11"/>
  <c r="G10"/>
  <c r="F10"/>
  <c r="G9"/>
  <c r="F9"/>
  <c r="G8"/>
  <c r="F8"/>
  <c r="G7"/>
  <c r="F7"/>
  <c r="E6"/>
  <c r="G6" s="1"/>
  <c r="D6"/>
  <c r="D33" s="1"/>
  <c r="C6"/>
  <c r="C33"/>
  <c r="C7" i="5" s="1"/>
  <c r="G249" i="4" l="1"/>
  <c r="F390"/>
  <c r="G390"/>
  <c r="C6"/>
  <c r="F6" s="1"/>
  <c r="E249"/>
  <c r="C39" i="6" s="1"/>
  <c r="J39" s="1"/>
  <c r="G302" i="4"/>
  <c r="G411"/>
  <c r="G546"/>
  <c r="C43" i="6"/>
  <c r="J43" s="1"/>
  <c r="F7" i="4"/>
  <c r="G80"/>
  <c r="G155"/>
  <c r="G217"/>
  <c r="D339"/>
  <c r="G345"/>
  <c r="E339"/>
  <c r="C10" i="7" s="1"/>
  <c r="S10" s="1"/>
  <c r="G499" i="4"/>
  <c r="F504"/>
  <c r="G617"/>
  <c r="G654"/>
  <c r="F669"/>
  <c r="C132" i="6"/>
  <c r="J132" s="1"/>
  <c r="G773" i="4"/>
  <c r="G840"/>
  <c r="G7"/>
  <c r="D239"/>
  <c r="G239" s="1"/>
  <c r="G669"/>
  <c r="F772"/>
  <c r="E6"/>
  <c r="C6" i="6" s="1"/>
  <c r="J6" s="1"/>
  <c r="G162" i="4"/>
  <c r="G176"/>
  <c r="G183"/>
  <c r="G288"/>
  <c r="F376"/>
  <c r="G405"/>
  <c r="G471"/>
  <c r="F546"/>
  <c r="G580"/>
  <c r="F600"/>
  <c r="F617"/>
  <c r="D629"/>
  <c r="G650"/>
  <c r="G686"/>
  <c r="C51" i="6"/>
  <c r="J51" s="1"/>
  <c r="D7" i="5"/>
  <c r="G956" i="4"/>
  <c r="D264" i="13"/>
  <c r="G251"/>
  <c r="F7" i="5"/>
  <c r="C148" i="6"/>
  <c r="J148" s="1"/>
  <c r="C18" i="7"/>
  <c r="S18" s="1"/>
  <c r="G1020" i="4"/>
  <c r="C31" i="6"/>
  <c r="J31" s="1"/>
  <c r="F217" i="4"/>
  <c r="C63" i="6"/>
  <c r="J63" s="1"/>
  <c r="F391" i="4"/>
  <c r="C117" i="6"/>
  <c r="J117" s="1"/>
  <c r="G701" i="4"/>
  <c r="G1125"/>
  <c r="D1124"/>
  <c r="G1124" s="1"/>
  <c r="C157" i="6"/>
  <c r="J157" s="1"/>
  <c r="F967" i="4"/>
  <c r="G1145"/>
  <c r="D1144"/>
  <c r="G1144" s="1"/>
  <c r="C197" i="6"/>
  <c r="J197" s="1"/>
  <c r="F1189" i="4"/>
  <c r="F11" i="12"/>
  <c r="G11" s="1"/>
  <c r="H7"/>
  <c r="G7"/>
  <c r="C11" i="15"/>
  <c r="J11" s="1"/>
  <c r="L23" i="13"/>
  <c r="C10" i="15" s="1"/>
  <c r="J10" s="1"/>
  <c r="N68" i="13"/>
  <c r="K46"/>
  <c r="N46" s="1"/>
  <c r="N225"/>
  <c r="K224"/>
  <c r="N224" s="1"/>
  <c r="G898" i="4"/>
  <c r="F33" i="3"/>
  <c r="C6" i="7"/>
  <c r="S6" s="1"/>
  <c r="G340" i="4"/>
  <c r="C59" i="6"/>
  <c r="J59" s="1"/>
  <c r="C11" i="7"/>
  <c r="S11" s="1"/>
  <c r="F405" i="4"/>
  <c r="G635"/>
  <c r="F1041"/>
  <c r="D1188"/>
  <c r="G1188" s="1"/>
  <c r="C169" i="6"/>
  <c r="J169" s="1"/>
  <c r="J7" i="13"/>
  <c r="E33" i="3"/>
  <c r="E7" i="5" s="1"/>
  <c r="F240" i="4"/>
  <c r="C9" i="7"/>
  <c r="S9" s="1"/>
  <c r="G391" i="4"/>
  <c r="D446"/>
  <c r="E503"/>
  <c r="F503" s="1"/>
  <c r="D503"/>
  <c r="C700"/>
  <c r="C17" i="7"/>
  <c r="S17" s="1"/>
  <c r="C140" i="6"/>
  <c r="J140" s="1"/>
  <c r="D1040" i="4"/>
  <c r="G1040" s="1"/>
  <c r="D1080"/>
  <c r="G1080" s="1"/>
  <c r="C1124"/>
  <c r="F1124" s="1"/>
  <c r="C191" i="6"/>
  <c r="J191" s="1"/>
  <c r="G1240" i="4"/>
  <c r="F1241"/>
  <c r="G17" i="5"/>
  <c r="G83"/>
  <c r="J33" i="6"/>
  <c r="C150"/>
  <c r="J150" s="1"/>
  <c r="C167"/>
  <c r="J167" s="1"/>
  <c r="K7" i="13"/>
  <c r="F251"/>
  <c r="N23"/>
  <c r="N36"/>
  <c r="N168"/>
  <c r="B7" i="8"/>
  <c r="C6" i="16" s="1"/>
  <c r="B6" s="1"/>
  <c r="F792" i="4"/>
  <c r="C791"/>
  <c r="F791" s="1"/>
  <c r="G10" i="5"/>
  <c r="E9"/>
  <c r="E8" s="1"/>
  <c r="G8" s="1"/>
  <c r="M36" i="13"/>
  <c r="J35"/>
  <c r="M35" s="1"/>
  <c r="N164"/>
  <c r="K163"/>
  <c r="N163" s="1"/>
  <c r="C49" i="15"/>
  <c r="J49" s="1"/>
  <c r="M192" i="13"/>
  <c r="F264" i="4"/>
  <c r="C249"/>
  <c r="F249" s="1"/>
  <c r="C52" i="6"/>
  <c r="J52" s="1"/>
  <c r="F340" i="4"/>
  <c r="F447"/>
  <c r="C446"/>
  <c r="F446" s="1"/>
  <c r="F630"/>
  <c r="C629"/>
  <c r="F988"/>
  <c r="C956"/>
  <c r="F956" s="1"/>
  <c r="C161" i="6"/>
  <c r="J161" s="1"/>
  <c r="F1006" i="4"/>
  <c r="F1021"/>
  <c r="C1020"/>
  <c r="F1020" s="1"/>
  <c r="M238" i="13"/>
  <c r="J224"/>
  <c r="M224" s="1"/>
  <c r="C165" i="6"/>
  <c r="J165" s="1"/>
  <c r="C57"/>
  <c r="J57" s="1"/>
  <c r="J173"/>
  <c r="E264" i="13"/>
  <c r="C18" i="15"/>
  <c r="J18" s="1"/>
  <c r="C24"/>
  <c r="J24" s="1"/>
  <c r="G252" i="13"/>
  <c r="F6" i="3"/>
  <c r="J36" i="6"/>
  <c r="C339" i="4"/>
  <c r="F339" s="1"/>
  <c r="F441"/>
  <c r="E446"/>
  <c r="C82" i="6"/>
  <c r="J82" s="1"/>
  <c r="F556" i="4"/>
  <c r="E629"/>
  <c r="G629" s="1"/>
  <c r="F654"/>
  <c r="E700"/>
  <c r="D700"/>
  <c r="C898"/>
  <c r="F898" s="1"/>
  <c r="E956"/>
  <c r="E1020"/>
  <c r="F1108"/>
  <c r="C26" i="7"/>
  <c r="S26" s="1"/>
  <c r="F1214" i="4"/>
  <c r="J8" i="5"/>
  <c r="M8" s="1"/>
  <c r="C9"/>
  <c r="E221" i="6"/>
  <c r="E223" s="1"/>
  <c r="C156"/>
  <c r="J156" s="1"/>
  <c r="C210"/>
  <c r="J210" s="1"/>
  <c r="C264" i="13"/>
  <c r="J46"/>
  <c r="M46" s="1"/>
  <c r="N47"/>
  <c r="N192"/>
  <c r="B6" i="10"/>
  <c r="L7" i="13"/>
  <c r="L120"/>
  <c r="C34" i="15" s="1"/>
  <c r="J34" s="1"/>
  <c r="J163" i="13"/>
  <c r="M163" s="1"/>
  <c r="G700" i="4" l="1"/>
  <c r="G503"/>
  <c r="F700"/>
  <c r="E1250"/>
  <c r="G339"/>
  <c r="G6"/>
  <c r="C221" i="6"/>
  <c r="J221" s="1"/>
  <c r="L7" i="5"/>
  <c r="L99" s="1"/>
  <c r="C32" i="7" s="1"/>
  <c r="S32" s="1"/>
  <c r="C8" i="5"/>
  <c r="F9"/>
  <c r="M7" i="13"/>
  <c r="J251"/>
  <c r="D99" i="5"/>
  <c r="G7"/>
  <c r="C155" i="6"/>
  <c r="J155" s="1"/>
  <c r="C19" i="7"/>
  <c r="S19" s="1"/>
  <c r="G264" i="13"/>
  <c r="C163" i="6"/>
  <c r="J163" s="1"/>
  <c r="C20" i="7"/>
  <c r="S20" s="1"/>
  <c r="C15"/>
  <c r="S15" s="1"/>
  <c r="C116" i="6"/>
  <c r="J116" s="1"/>
  <c r="K251" i="13"/>
  <c r="N7"/>
  <c r="C13" i="7"/>
  <c r="S13" s="1"/>
  <c r="C80" i="6"/>
  <c r="J80" s="1"/>
  <c r="H11" i="12"/>
  <c r="F629" i="4"/>
  <c r="G446"/>
  <c r="E99" i="5"/>
  <c r="D1250" i="4"/>
  <c r="G9" i="5"/>
  <c r="F264" i="13"/>
  <c r="L251"/>
  <c r="C6" i="15"/>
  <c r="J6" s="1"/>
  <c r="C102" i="6"/>
  <c r="J102" s="1"/>
  <c r="C14" i="7"/>
  <c r="S14" s="1"/>
  <c r="C73" i="6"/>
  <c r="J73" s="1"/>
  <c r="C12" i="7"/>
  <c r="S12" s="1"/>
  <c r="C1250" i="4"/>
  <c r="G33" i="3"/>
  <c r="J264" i="13" l="1"/>
  <c r="M251"/>
  <c r="F8" i="5"/>
  <c r="C99"/>
  <c r="F99" s="1"/>
  <c r="L264" i="13"/>
  <c r="J266" s="1"/>
  <c r="C54" i="15"/>
  <c r="J54" s="1"/>
  <c r="K7" i="5"/>
  <c r="G1250" i="4"/>
  <c r="N251" i="13"/>
  <c r="K264"/>
  <c r="J7" i="5"/>
  <c r="F1250" i="4"/>
  <c r="G99" i="5"/>
  <c r="N101"/>
  <c r="J99" l="1"/>
  <c r="M99" s="1"/>
  <c r="M7"/>
  <c r="K99"/>
  <c r="N7"/>
  <c r="M264" i="13"/>
  <c r="H266"/>
  <c r="N264"/>
  <c r="I266"/>
  <c r="N99" i="5" l="1"/>
  <c r="M101"/>
</calcChain>
</file>

<file path=xl/sharedStrings.xml><?xml version="1.0" encoding="utf-8"?>
<sst xmlns="http://schemas.openxmlformats.org/spreadsheetml/2006/main" count="4385" uniqueCount="3228">
  <si>
    <t xml:space="preserve"> </t>
  </si>
  <si>
    <t>地区名称</t>
  </si>
  <si>
    <t>北京市</t>
  </si>
  <si>
    <t>2022年地方财政预算表</t>
  </si>
  <si>
    <t>天津市</t>
  </si>
  <si>
    <t>河北省</t>
  </si>
  <si>
    <t>山西省</t>
  </si>
  <si>
    <t>内蒙古自治区</t>
  </si>
  <si>
    <t>目  录</t>
  </si>
  <si>
    <t xml:space="preserve">            表一 2022年一般公共预算收入表</t>
  </si>
  <si>
    <t xml:space="preserve">            表二 2022年一般公共预算支出表</t>
  </si>
  <si>
    <t xml:space="preserve">            表三 2022年一般公共预算收支平衡表</t>
  </si>
  <si>
    <t xml:space="preserve">            表四 2022年一般公共预算支出资金来源表</t>
  </si>
  <si>
    <t xml:space="preserve">            表五 2022年一般公共预算支出经济分类表</t>
  </si>
  <si>
    <t xml:space="preserve">            表六 2022年地市县一般公共预算收支表</t>
  </si>
  <si>
    <t xml:space="preserve">            表七 2022年省对下一般公共预算转移支付预算表</t>
  </si>
  <si>
    <t xml:space="preserve">            表八 2022年一般公共预算支出“三公”经费预算表</t>
  </si>
  <si>
    <t xml:space="preserve">            表九 2022年政府性基金预算收支表</t>
  </si>
  <si>
    <t xml:space="preserve">            表十 2022年政府性基金调入专项收入预算表</t>
  </si>
  <si>
    <t xml:space="preserve">            表十一 2022年政府性基金预算支出资金来源表</t>
  </si>
  <si>
    <t>表一</t>
  </si>
  <si>
    <t>2022年一般公共预算收入表</t>
  </si>
  <si>
    <t>单位：万元</t>
  </si>
  <si>
    <r>
      <t xml:space="preserve">项 </t>
    </r>
    <r>
      <rPr>
        <b/>
        <sz val="12"/>
        <rFont val="宋体"/>
        <family val="3"/>
        <charset val="134"/>
      </rPr>
      <t xml:space="preserve"> </t>
    </r>
    <r>
      <rPr>
        <b/>
        <sz val="12"/>
        <rFont val="宋体"/>
        <family val="3"/>
        <charset val="134"/>
      </rPr>
      <t>目</t>
    </r>
  </si>
  <si>
    <t>上年预算数</t>
  </si>
  <si>
    <t>上年执行数</t>
  </si>
  <si>
    <t>预算数</t>
  </si>
  <si>
    <t>代码</t>
  </si>
  <si>
    <t>名称</t>
  </si>
  <si>
    <t>金额</t>
  </si>
  <si>
    <t>为上年预算数的%</t>
  </si>
  <si>
    <t>为上年执行数的%</t>
  </si>
  <si>
    <t>101</t>
  </si>
  <si>
    <t>一、税收收入</t>
  </si>
  <si>
    <t>10101</t>
  </si>
  <si>
    <t xml:space="preserve">    增值税</t>
  </si>
  <si>
    <t>10104</t>
  </si>
  <si>
    <t xml:space="preserve">    企业所得税</t>
  </si>
  <si>
    <t>10105</t>
  </si>
  <si>
    <t xml:space="preserve">    企业所得税退税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</si>
  <si>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</si>
  <si>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</si>
  <si>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</si>
  <si>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</si>
  <si>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</si>
  <si>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</si>
  <si>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</si>
  <si>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</si>
  <si>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</si>
  <si>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</si>
  <si>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</si>
  <si>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</si>
  <si>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</si>
  <si>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</si>
  <si>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</si>
  <si>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</si>
  <si>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</si>
  <si>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</si>
  <si>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</si>
  <si>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</si>
  <si>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</si>
  <si>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</si>
  <si>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</si>
  <si>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</si>
  <si>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</si>
  <si>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</si>
  <si>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</si>
  <si>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</si>
  <si>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</si>
  <si>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</si>
  <si>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</si>
  <si>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</si>
  <si>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</si>
  <si>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</si>
  <si>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</si>
  <si>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</si>
  <si>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</si>
  <si>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</si>
  <si>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</si>
  <si>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</si>
  <si>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</si>
  <si>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</si>
  <si>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</si>
  <si>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</si>
  <si>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收入合计</t>
  </si>
  <si>
    <t>表二</t>
  </si>
  <si>
    <t>2022年一般公共预算支出表</t>
  </si>
  <si>
    <r>
      <t xml:space="preserve">项 </t>
    </r>
    <r>
      <rPr>
        <sz val="12"/>
        <rFont val="宋体"/>
        <family val="3"/>
        <charset val="134"/>
      </rPr>
      <t xml:space="preserve">  </t>
    </r>
    <r>
      <rPr>
        <sz val="12"/>
        <rFont val="宋体"/>
        <family val="3"/>
        <charset val="134"/>
      </rPr>
      <t>目</t>
    </r>
  </si>
  <si>
    <t>201</t>
  </si>
  <si>
    <t>一般公共服务</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</si>
  <si>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</si>
  <si>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</si>
  <si>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</si>
  <si>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</si>
  <si>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</si>
  <si>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</si>
  <si>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</si>
  <si>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</si>
  <si>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</si>
  <si>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</si>
  <si>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</si>
  <si>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</si>
  <si>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</si>
  <si>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</si>
  <si>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</si>
  <si>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</si>
  <si>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</si>
  <si>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</si>
  <si>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</si>
  <si>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</si>
  <si>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</si>
  <si>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</si>
  <si>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</si>
  <si>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</si>
  <si>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</si>
  <si>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</si>
  <si>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</si>
  <si>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</si>
  <si>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</si>
  <si>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</si>
  <si>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</si>
  <si>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</si>
  <si>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</si>
  <si>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</si>
  <si>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</si>
  <si>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</si>
  <si>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</si>
  <si>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</si>
  <si>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</si>
  <si>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</si>
  <si>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</si>
  <si>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</si>
  <si>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</si>
  <si>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</si>
  <si>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</si>
  <si>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</si>
  <si>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</si>
  <si>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</si>
  <si>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</si>
  <si>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</si>
  <si>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</si>
  <si>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</si>
  <si>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</si>
  <si>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</si>
  <si>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</si>
  <si>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</si>
  <si>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</si>
  <si>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</si>
  <si>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</si>
  <si>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</si>
  <si>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</si>
  <si>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</si>
  <si>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</si>
  <si>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</si>
  <si>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</si>
  <si>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</si>
  <si>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</si>
  <si>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</si>
  <si>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</si>
  <si>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</si>
  <si>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</si>
  <si>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</si>
  <si>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</si>
  <si>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</si>
  <si>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</si>
  <si>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</si>
  <si>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</si>
  <si>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</si>
  <si>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</si>
  <si>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</si>
  <si>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</si>
  <si>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</si>
  <si>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</si>
  <si>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</si>
  <si>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</si>
  <si>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</si>
  <si>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</si>
  <si>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</si>
  <si>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</si>
  <si>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</si>
  <si>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</si>
  <si>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</si>
  <si>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</si>
  <si>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</si>
  <si>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</si>
  <si>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</si>
  <si>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</si>
  <si>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</si>
  <si>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</si>
  <si>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</si>
  <si>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</si>
  <si>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</si>
  <si>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</si>
  <si>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</si>
  <si>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</si>
  <si>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</si>
  <si>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</si>
  <si>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</si>
  <si>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</si>
  <si>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</si>
  <si>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</si>
  <si>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</si>
  <si>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</si>
  <si>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</si>
  <si>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</si>
  <si>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</si>
  <si>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</si>
  <si>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</si>
  <si>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</si>
  <si>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</si>
  <si>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</si>
  <si>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</si>
  <si>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</si>
  <si>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</si>
  <si>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</si>
  <si>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</si>
  <si>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</si>
  <si>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</si>
  <si>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</si>
  <si>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</si>
  <si>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</si>
  <si>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</si>
  <si>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</si>
  <si>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</si>
  <si>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</si>
  <si>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</si>
  <si>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</si>
  <si>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</si>
  <si>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</si>
  <si>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</si>
  <si>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</si>
  <si>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</si>
  <si>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</si>
  <si>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</si>
  <si>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</si>
  <si>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</si>
  <si>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</si>
  <si>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</si>
  <si>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</si>
  <si>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</si>
  <si>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</si>
  <si>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</si>
  <si>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</si>
  <si>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</si>
  <si>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</si>
  <si>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</si>
  <si>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</si>
  <si>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</si>
  <si>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</si>
  <si>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</si>
  <si>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</si>
  <si>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</si>
  <si>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</si>
  <si>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</si>
  <si>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</si>
  <si>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</si>
  <si>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</si>
  <si>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</si>
  <si>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</si>
  <si>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</si>
  <si>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</si>
  <si>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</si>
  <si>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</si>
  <si>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</si>
  <si>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</si>
  <si>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</si>
  <si>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</si>
  <si>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</si>
  <si>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</si>
  <si>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</si>
  <si>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</si>
  <si>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</si>
  <si>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</si>
  <si>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</si>
  <si>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</si>
  <si>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</si>
  <si>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</si>
  <si>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</si>
  <si>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</si>
  <si>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</si>
  <si>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</si>
  <si>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</si>
  <si>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</si>
  <si>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</si>
  <si>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</si>
  <si>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</si>
  <si>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</si>
  <si>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</si>
  <si>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</si>
  <si>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</si>
  <si>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</si>
  <si>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</si>
  <si>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</si>
  <si>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</si>
  <si>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</si>
  <si>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</si>
  <si>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</si>
  <si>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</si>
  <si>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</si>
  <si>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</si>
  <si>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</si>
  <si>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</si>
  <si>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</si>
  <si>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</si>
  <si>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</si>
  <si>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</si>
  <si>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</si>
  <si>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</si>
  <si>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</si>
  <si>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</si>
  <si>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</si>
  <si>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</si>
  <si>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</si>
  <si>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</si>
  <si>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</si>
  <si>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</si>
  <si>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</si>
  <si>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</si>
  <si>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</si>
  <si>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</si>
  <si>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</si>
  <si>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</si>
  <si>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</si>
  <si>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</si>
  <si>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</si>
  <si>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</si>
  <si>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</si>
  <si>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</si>
  <si>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</si>
  <si>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</si>
  <si>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</si>
  <si>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</si>
  <si>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</si>
  <si>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</si>
  <si>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</si>
  <si>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</si>
  <si>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</si>
  <si>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</si>
  <si>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</si>
  <si>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</si>
  <si>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</si>
  <si>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</si>
  <si>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</si>
  <si>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</si>
  <si>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</si>
  <si>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</si>
  <si>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</si>
  <si>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</si>
  <si>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</si>
  <si>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</si>
  <si>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</si>
  <si>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</si>
  <si>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</si>
  <si>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</si>
  <si>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</si>
  <si>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</si>
  <si>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</si>
  <si>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</si>
  <si>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</si>
  <si>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</si>
  <si>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</si>
  <si>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</si>
  <si>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</si>
  <si>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</si>
  <si>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</si>
  <si>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</si>
  <si>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</si>
  <si>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</si>
  <si>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</si>
  <si>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</si>
  <si>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</si>
  <si>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</si>
  <si>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</si>
  <si>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</si>
  <si>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</si>
  <si>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</si>
  <si>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</si>
  <si>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</si>
  <si>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</si>
  <si>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</si>
  <si>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</si>
  <si>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</si>
  <si>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</si>
  <si>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</si>
  <si>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</si>
  <si>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</si>
  <si>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</si>
  <si>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</si>
  <si>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</si>
  <si>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</si>
  <si>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</si>
  <si>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</si>
  <si>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</si>
  <si>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</si>
  <si>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</si>
  <si>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</si>
  <si>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</si>
  <si>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</si>
  <si>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</si>
  <si>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</si>
  <si>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</si>
  <si>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</si>
  <si>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</si>
  <si>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</si>
  <si>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</si>
  <si>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</si>
  <si>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</si>
  <si>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</si>
  <si>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</si>
  <si>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</si>
  <si>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</si>
  <si>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</si>
  <si>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</si>
  <si>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</si>
  <si>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</si>
  <si>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</si>
  <si>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</si>
  <si>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</si>
  <si>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</si>
  <si>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</si>
  <si>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</si>
  <si>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</si>
  <si>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</si>
  <si>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</si>
  <si>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</si>
  <si>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</si>
  <si>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</si>
  <si>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</si>
  <si>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</si>
  <si>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</si>
  <si>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</si>
  <si>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</si>
  <si>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</si>
  <si>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</si>
  <si>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</si>
  <si>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</si>
  <si>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</si>
  <si>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</si>
  <si>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</si>
  <si>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</si>
  <si>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</si>
  <si>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</si>
  <si>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</si>
  <si>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</si>
  <si>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</si>
  <si>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</si>
  <si>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t>
  </si>
  <si>
    <t>外交支出</t>
  </si>
  <si>
    <t>20205</t>
  </si>
  <si>
    <t xml:space="preserve">    对外合作与交流</t>
  </si>
  <si>
    <t>20206</t>
  </si>
  <si>
    <t xml:space="preserve">    对外宣传</t>
  </si>
  <si>
    <t>20299</t>
  </si>
  <si>
    <t xml:space="preserve">    其他外交支出</t>
  </si>
  <si>
    <t>203</t>
  </si>
  <si>
    <t>国防支出</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</si>
  <si>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</si>
  <si>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</si>
  <si>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</si>
  <si>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</si>
  <si>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</si>
  <si>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</si>
  <si>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</si>
  <si>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</si>
  <si>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</si>
  <si>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</si>
  <si>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2030607</t>
  </si>
  <si>
    <t xml:space="preserve">      民兵</t>
  </si>
  <si>
    <t>2030608</t>
  </si>
  <si>
    <t xml:space="preserve">      边海防</t>
  </si>
  <si>
    <t>2030699</t>
  </si>
  <si>
    <t xml:space="preserve">      其他国防动员支出</t>
  </si>
  <si>
    <t>20399</t>
  </si>
  <si>
    <t xml:space="preserve">    其他国防支出</t>
  </si>
  <si>
    <t>204</t>
  </si>
  <si>
    <t>四、公共安全支出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</si>
  <si>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</si>
  <si>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</si>
  <si>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</si>
  <si>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</si>
  <si>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</si>
  <si>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</si>
  <si>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</si>
  <si>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</si>
  <si>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</si>
  <si>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</si>
  <si>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</si>
  <si>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</si>
  <si>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</si>
  <si>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</si>
  <si>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</si>
  <si>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</si>
  <si>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</si>
  <si>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</si>
  <si>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</si>
  <si>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</si>
  <si>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</si>
  <si>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</si>
  <si>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</si>
  <si>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</si>
  <si>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</si>
  <si>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</si>
  <si>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</si>
  <si>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</si>
  <si>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</si>
  <si>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</si>
  <si>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</si>
  <si>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</si>
  <si>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</si>
  <si>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</si>
  <si>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</si>
  <si>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</si>
  <si>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</si>
  <si>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</si>
  <si>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</si>
  <si>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</si>
  <si>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</si>
  <si>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检查监督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</si>
  <si>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</si>
  <si>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</si>
  <si>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</si>
  <si>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</si>
  <si>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</si>
  <si>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</si>
  <si>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</si>
  <si>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</si>
  <si>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</si>
  <si>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</si>
  <si>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</si>
  <si>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</si>
  <si>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</si>
  <si>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</si>
  <si>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</si>
  <si>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</si>
  <si>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</si>
  <si>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</si>
  <si>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</si>
  <si>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</si>
  <si>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</si>
  <si>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</si>
  <si>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</si>
  <si>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</si>
  <si>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</si>
  <si>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</si>
  <si>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</si>
  <si>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</si>
  <si>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</si>
  <si>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</si>
  <si>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</si>
  <si>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</si>
  <si>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</si>
  <si>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</si>
  <si>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</si>
  <si>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</si>
  <si>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</si>
  <si>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</si>
  <si>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</si>
  <si>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</si>
  <si>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</si>
  <si>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</si>
  <si>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</si>
  <si>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</si>
  <si>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</si>
  <si>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</si>
  <si>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罪犯生活及医疗卫生</t>
  </si>
  <si>
    <t>2040705</t>
  </si>
  <si>
    <t xml:space="preserve">      监狱业务及罪犯改造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</si>
  <si>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</si>
  <si>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</si>
  <si>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</si>
  <si>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</si>
  <si>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</si>
  <si>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</si>
  <si>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</si>
  <si>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</si>
  <si>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</si>
  <si>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</si>
  <si>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</si>
  <si>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</si>
  <si>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</si>
  <si>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</si>
  <si>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</si>
  <si>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</si>
  <si>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</si>
  <si>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</si>
  <si>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</si>
  <si>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</si>
  <si>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</si>
  <si>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</si>
  <si>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</si>
  <si>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</si>
  <si>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</si>
  <si>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</si>
  <si>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</si>
  <si>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</si>
  <si>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</si>
  <si>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</si>
  <si>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</si>
  <si>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</si>
  <si>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</si>
  <si>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</si>
  <si>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</si>
  <si>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</si>
  <si>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</si>
  <si>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</si>
  <si>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</si>
  <si>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</si>
  <si>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</si>
  <si>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</si>
  <si>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</si>
  <si>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</si>
  <si>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</si>
  <si>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</si>
  <si>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</si>
  <si>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</si>
  <si>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</si>
  <si>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</si>
  <si>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</si>
  <si>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</si>
  <si>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</si>
  <si>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</si>
  <si>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</si>
  <si>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</si>
  <si>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</si>
  <si>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</si>
  <si>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</si>
  <si>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</si>
  <si>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</si>
  <si>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</si>
  <si>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</si>
  <si>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</si>
  <si>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</si>
  <si>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</si>
  <si>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</si>
  <si>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</si>
  <si>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</si>
  <si>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</si>
  <si>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</si>
  <si>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</si>
  <si>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</si>
  <si>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</si>
  <si>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</si>
  <si>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</si>
  <si>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</si>
  <si>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</si>
  <si>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</si>
  <si>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</si>
  <si>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</si>
  <si>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</si>
  <si>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</si>
  <si>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</si>
  <si>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</si>
  <si>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</si>
  <si>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</si>
  <si>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</si>
  <si>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</si>
  <si>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</si>
  <si>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</si>
  <si>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</si>
  <si>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</si>
  <si>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</si>
  <si>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</si>
  <si>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</si>
  <si>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</si>
  <si>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</si>
  <si>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</si>
  <si>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</si>
  <si>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</si>
  <si>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</si>
  <si>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</si>
  <si>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</si>
  <si>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</si>
  <si>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</si>
  <si>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</si>
  <si>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</si>
  <si>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</si>
  <si>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</si>
  <si>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</si>
  <si>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</si>
  <si>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</si>
  <si>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</si>
  <si>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</si>
  <si>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</si>
  <si>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</si>
  <si>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</si>
  <si>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</si>
  <si>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</si>
  <si>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</si>
  <si>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</si>
  <si>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</si>
  <si>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</si>
  <si>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</si>
  <si>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</si>
  <si>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</si>
  <si>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</si>
  <si>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</si>
  <si>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</si>
  <si>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</si>
  <si>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</si>
  <si>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</si>
  <si>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</si>
  <si>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</si>
  <si>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</si>
  <si>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</si>
  <si>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</si>
  <si>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</si>
  <si>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</si>
  <si>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</si>
  <si>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</si>
  <si>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</si>
  <si>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</si>
  <si>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</si>
  <si>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</si>
  <si>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</si>
  <si>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206</t>
  </si>
  <si>
    <t>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</si>
  <si>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</si>
  <si>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</si>
  <si>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</si>
  <si>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</si>
  <si>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</si>
  <si>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</si>
  <si>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</si>
  <si>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</si>
  <si>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</si>
  <si>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</si>
  <si>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</si>
  <si>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</si>
  <si>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</si>
  <si>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</si>
  <si>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</si>
  <si>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</si>
  <si>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</si>
  <si>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</si>
  <si>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</si>
  <si>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</si>
  <si>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</si>
  <si>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</si>
  <si>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</si>
  <si>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</si>
  <si>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</si>
  <si>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</si>
  <si>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</si>
  <si>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</si>
  <si>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</si>
  <si>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</si>
  <si>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</si>
  <si>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</si>
  <si>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</si>
  <si>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</si>
  <si>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</si>
  <si>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</si>
  <si>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</si>
  <si>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</si>
  <si>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</si>
  <si>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</si>
  <si>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</si>
  <si>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</si>
  <si>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</si>
  <si>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</si>
  <si>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</si>
  <si>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</si>
  <si>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</si>
  <si>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</si>
  <si>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</si>
  <si>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</si>
  <si>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</si>
  <si>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</si>
  <si>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</si>
  <si>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</si>
  <si>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</si>
  <si>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</si>
  <si>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</si>
  <si>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</si>
  <si>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</si>
  <si>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</si>
  <si>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</si>
  <si>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</si>
  <si>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</si>
  <si>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</si>
  <si>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</si>
  <si>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</si>
  <si>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</si>
  <si>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</si>
  <si>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</si>
  <si>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</si>
  <si>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</si>
  <si>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</si>
  <si>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</si>
  <si>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</si>
  <si>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</si>
  <si>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</si>
  <si>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</si>
  <si>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</si>
  <si>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</si>
  <si>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</si>
  <si>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</si>
  <si>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</si>
  <si>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</si>
  <si>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</si>
  <si>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</si>
  <si>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</si>
  <si>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</si>
  <si>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</si>
  <si>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</si>
  <si>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</si>
  <si>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</si>
  <si>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</si>
  <si>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</si>
  <si>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</si>
  <si>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</si>
  <si>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</si>
  <si>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</si>
  <si>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</si>
  <si>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</si>
  <si>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</si>
  <si>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</si>
  <si>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</si>
  <si>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</si>
  <si>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</si>
  <si>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</si>
  <si>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</si>
  <si>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</si>
  <si>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</si>
  <si>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</si>
  <si>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</si>
  <si>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</si>
  <si>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</si>
  <si>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</si>
  <si>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</si>
  <si>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</si>
  <si>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</si>
  <si>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</si>
  <si>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</si>
  <si>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</si>
  <si>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</si>
  <si>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</si>
  <si>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</si>
  <si>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</si>
  <si>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</si>
  <si>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</si>
  <si>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</si>
  <si>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</si>
  <si>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</si>
  <si>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</si>
  <si>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</si>
  <si>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</si>
  <si>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</si>
  <si>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</si>
  <si>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</si>
  <si>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</si>
  <si>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</si>
  <si>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</si>
  <si>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</si>
  <si>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</si>
  <si>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</si>
  <si>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</si>
  <si>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</si>
  <si>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</si>
  <si>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</si>
  <si>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</si>
  <si>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</si>
  <si>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</si>
  <si>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</si>
  <si>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</si>
  <si>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</si>
  <si>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</si>
  <si>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</si>
  <si>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</si>
  <si>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</si>
  <si>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</si>
  <si>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</si>
  <si>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</si>
  <si>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</si>
  <si>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</si>
  <si>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</si>
  <si>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</si>
  <si>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</si>
  <si>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</si>
  <si>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</si>
  <si>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</si>
  <si>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</si>
  <si>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</si>
  <si>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</si>
  <si>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</si>
  <si>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</si>
  <si>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</si>
  <si>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</si>
  <si>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</si>
  <si>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</si>
  <si>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</si>
  <si>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</si>
  <si>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</si>
  <si>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</si>
  <si>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</si>
  <si>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</si>
  <si>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</si>
  <si>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</si>
  <si>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</si>
  <si>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</si>
  <si>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</si>
  <si>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</si>
  <si>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</si>
  <si>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</si>
  <si>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</si>
  <si>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</si>
  <si>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</si>
  <si>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</si>
  <si>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</si>
  <si>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</si>
  <si>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</si>
  <si>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</si>
  <si>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</si>
  <si>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</si>
  <si>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</si>
  <si>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</si>
  <si>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</si>
  <si>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</si>
  <si>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</si>
  <si>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</si>
  <si>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</si>
  <si>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</si>
  <si>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</si>
  <si>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</si>
  <si>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</si>
  <si>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</si>
  <si>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</si>
  <si>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</si>
  <si>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</si>
  <si>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</si>
  <si>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</si>
  <si>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</si>
  <si>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</si>
  <si>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</si>
  <si>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</si>
  <si>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</si>
  <si>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</si>
  <si>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</si>
  <si>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</si>
  <si>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</si>
  <si>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</si>
  <si>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</si>
  <si>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</si>
  <si>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</si>
  <si>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</si>
  <si>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</si>
  <si>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</si>
  <si>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</si>
  <si>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</si>
  <si>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</si>
  <si>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</si>
  <si>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</si>
  <si>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</si>
  <si>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</si>
  <si>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</si>
  <si>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</si>
  <si>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</si>
  <si>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</si>
  <si>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</si>
  <si>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</si>
  <si>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</si>
  <si>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</si>
  <si>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</si>
  <si>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</si>
  <si>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</si>
  <si>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</si>
  <si>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</si>
  <si>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</si>
  <si>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</si>
  <si>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</si>
  <si>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</si>
  <si>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</si>
  <si>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</si>
  <si>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</si>
  <si>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</si>
  <si>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</si>
  <si>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</si>
  <si>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</si>
  <si>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</si>
  <si>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</si>
  <si>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</si>
  <si>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</si>
  <si>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</si>
  <si>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</si>
  <si>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</si>
  <si>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</si>
  <si>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</si>
  <si>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</si>
  <si>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</si>
  <si>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</si>
  <si>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</si>
  <si>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</si>
  <si>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</si>
  <si>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</si>
  <si>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</si>
  <si>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</si>
  <si>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</si>
  <si>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</si>
  <si>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</si>
  <si>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</si>
  <si>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</si>
  <si>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</si>
  <si>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</si>
  <si>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</si>
  <si>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</si>
  <si>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</si>
  <si>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</si>
  <si>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</si>
  <si>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</si>
  <si>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</si>
  <si>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</si>
  <si>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</si>
  <si>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</si>
  <si>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</si>
  <si>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</si>
  <si>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</si>
  <si>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</si>
  <si>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</si>
  <si>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</si>
  <si>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</si>
  <si>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</si>
  <si>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</si>
  <si>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</si>
  <si>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</si>
  <si>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</si>
  <si>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</si>
  <si>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</si>
  <si>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</si>
  <si>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2080807</t>
  </si>
  <si>
    <t xml:space="preserve">      光荣院</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</si>
  <si>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</si>
  <si>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</si>
  <si>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</si>
  <si>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</si>
  <si>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</si>
  <si>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</si>
  <si>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</si>
  <si>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</si>
  <si>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</si>
  <si>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</si>
  <si>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</si>
  <si>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</si>
  <si>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</si>
  <si>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</si>
  <si>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</si>
  <si>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</si>
  <si>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</si>
  <si>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</si>
  <si>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</si>
  <si>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</si>
  <si>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</si>
  <si>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</si>
  <si>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</si>
  <si>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</si>
  <si>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</si>
  <si>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</si>
  <si>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</si>
  <si>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</si>
  <si>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</si>
  <si>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</si>
  <si>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</si>
  <si>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</si>
  <si>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</si>
  <si>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</si>
  <si>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</si>
  <si>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</si>
  <si>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</si>
  <si>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</si>
  <si>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</si>
  <si>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</si>
  <si>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</si>
  <si>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</si>
  <si>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</si>
  <si>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</si>
  <si>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</si>
  <si>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</si>
  <si>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</si>
  <si>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</si>
  <si>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</si>
  <si>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</si>
  <si>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</si>
  <si>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</si>
  <si>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</si>
  <si>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</si>
  <si>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</si>
  <si>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</si>
  <si>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</si>
  <si>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</si>
  <si>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</si>
  <si>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</si>
  <si>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</si>
  <si>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</si>
  <si>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</si>
  <si>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</si>
  <si>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</si>
  <si>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</si>
  <si>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</si>
  <si>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</si>
  <si>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</si>
  <si>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</si>
  <si>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</si>
  <si>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</si>
  <si>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</si>
  <si>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</si>
  <si>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</si>
  <si>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</si>
  <si>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</si>
  <si>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</si>
  <si>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</si>
  <si>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</si>
  <si>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</si>
  <si>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</si>
  <si>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</si>
  <si>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</si>
  <si>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</si>
  <si>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</si>
  <si>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</si>
  <si>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</si>
  <si>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</si>
  <si>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</si>
  <si>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</si>
  <si>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</si>
  <si>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</si>
  <si>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</si>
  <si>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</si>
  <si>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</si>
  <si>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</si>
  <si>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</si>
  <si>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</si>
  <si>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</si>
  <si>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</si>
  <si>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</si>
  <si>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</si>
  <si>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</si>
  <si>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</si>
  <si>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</si>
  <si>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</si>
  <si>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</si>
  <si>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</si>
  <si>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</si>
  <si>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</si>
  <si>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</si>
  <si>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</si>
  <si>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</si>
  <si>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</si>
  <si>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</si>
  <si>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</si>
  <si>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</si>
  <si>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</si>
  <si>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</si>
  <si>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</si>
  <si>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</si>
  <si>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210</t>
  </si>
  <si>
    <t>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</si>
  <si>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</si>
  <si>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</si>
  <si>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</si>
  <si>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</si>
  <si>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</si>
  <si>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</si>
  <si>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</si>
  <si>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</si>
  <si>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</si>
  <si>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</si>
  <si>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</si>
  <si>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</si>
  <si>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</si>
  <si>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</si>
  <si>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</si>
  <si>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</si>
  <si>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</si>
  <si>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</si>
  <si>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</si>
  <si>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</si>
  <si>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</si>
  <si>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</si>
  <si>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</si>
  <si>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</si>
  <si>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</si>
  <si>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</si>
  <si>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</si>
  <si>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</si>
  <si>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</si>
  <si>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</si>
  <si>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</si>
  <si>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</si>
  <si>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</si>
  <si>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2100213</t>
  </si>
  <si>
    <t xml:space="preserve">      优抚医院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</si>
  <si>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</si>
  <si>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</si>
  <si>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</si>
  <si>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</si>
  <si>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</si>
  <si>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</si>
  <si>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</si>
  <si>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</si>
  <si>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</si>
  <si>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</si>
  <si>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</si>
  <si>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</si>
  <si>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</si>
  <si>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</si>
  <si>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</si>
  <si>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</si>
  <si>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</si>
  <si>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</si>
  <si>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</si>
  <si>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</si>
  <si>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</si>
  <si>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</si>
  <si>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</si>
  <si>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</si>
  <si>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</si>
  <si>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</si>
  <si>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</si>
  <si>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</si>
  <si>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</si>
  <si>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</si>
  <si>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</si>
  <si>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</si>
  <si>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</si>
  <si>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</si>
  <si>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</si>
  <si>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</si>
  <si>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</si>
  <si>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</si>
  <si>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</si>
  <si>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</si>
  <si>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</si>
  <si>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</si>
  <si>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</si>
  <si>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</si>
  <si>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</si>
  <si>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</si>
  <si>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</si>
  <si>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</si>
  <si>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</si>
  <si>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</si>
  <si>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</si>
  <si>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</si>
  <si>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</si>
  <si>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</si>
  <si>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</si>
  <si>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</si>
  <si>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</si>
  <si>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</si>
  <si>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</si>
  <si>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</si>
  <si>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</si>
  <si>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</si>
  <si>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</si>
  <si>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</si>
  <si>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</si>
  <si>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</si>
  <si>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</si>
  <si>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</si>
  <si>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</si>
  <si>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</si>
  <si>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</si>
  <si>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</si>
  <si>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</si>
  <si>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</si>
  <si>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</si>
  <si>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</si>
  <si>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</si>
  <si>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</si>
  <si>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</si>
  <si>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</si>
  <si>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</si>
  <si>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</si>
  <si>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</si>
  <si>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</si>
  <si>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</si>
  <si>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</si>
  <si>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</si>
  <si>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</si>
  <si>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</si>
  <si>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</si>
  <si>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</si>
  <si>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</si>
  <si>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</si>
  <si>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</si>
  <si>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</si>
  <si>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21099</t>
  </si>
  <si>
    <t xml:space="preserve">    其他卫生健康支出</t>
  </si>
  <si>
    <t>211</t>
  </si>
  <si>
    <t>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</si>
  <si>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</si>
  <si>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</si>
  <si>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</si>
  <si>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</si>
  <si>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</si>
  <si>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</si>
  <si>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</si>
  <si>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</si>
  <si>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</si>
  <si>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</si>
  <si>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</si>
  <si>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</si>
  <si>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</si>
  <si>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</si>
  <si>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</si>
  <si>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</si>
  <si>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</si>
  <si>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</si>
  <si>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</si>
  <si>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</si>
  <si>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</si>
  <si>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</si>
  <si>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</si>
  <si>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</si>
  <si>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</si>
  <si>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</si>
  <si>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</si>
  <si>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</si>
  <si>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</si>
  <si>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</si>
  <si>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</si>
  <si>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</si>
  <si>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</si>
  <si>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</si>
  <si>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</si>
  <si>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</si>
  <si>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</si>
  <si>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</si>
  <si>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</si>
  <si>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</si>
  <si>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</si>
  <si>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</si>
  <si>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</si>
  <si>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</si>
  <si>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</si>
  <si>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</si>
  <si>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</si>
  <si>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</si>
  <si>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</si>
  <si>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</si>
  <si>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</si>
  <si>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2110405</t>
  </si>
  <si>
    <t xml:space="preserve">      草原生态修复治理</t>
  </si>
  <si>
    <t>2110406</t>
  </si>
  <si>
    <t xml:space="preserve">      自然保护地</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</si>
  <si>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</si>
  <si>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</si>
  <si>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</si>
  <si>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</si>
  <si>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</si>
  <si>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</si>
  <si>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</si>
  <si>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</si>
  <si>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</si>
  <si>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</si>
  <si>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</si>
  <si>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</si>
  <si>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</si>
  <si>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</si>
  <si>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</si>
  <si>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</si>
  <si>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</si>
  <si>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</si>
  <si>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</si>
  <si>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</si>
  <si>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</si>
  <si>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</si>
  <si>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</si>
  <si>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</si>
  <si>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</si>
  <si>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</si>
  <si>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</si>
  <si>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</si>
  <si>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</si>
  <si>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</si>
  <si>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</si>
  <si>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</si>
  <si>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</si>
  <si>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</si>
  <si>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</si>
  <si>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</si>
  <si>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</si>
  <si>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</si>
  <si>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</si>
  <si>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</si>
  <si>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</si>
  <si>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</si>
  <si>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21110</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</si>
  <si>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</si>
  <si>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</si>
  <si>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</si>
  <si>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</si>
  <si>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</si>
  <si>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</si>
  <si>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</si>
  <si>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</si>
  <si>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</si>
  <si>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</si>
  <si>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</si>
  <si>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</si>
  <si>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</si>
  <si>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</si>
  <si>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</si>
  <si>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21113</t>
  </si>
  <si>
    <t xml:space="preserve">    循环经济</t>
  </si>
  <si>
    <t>21114</t>
  </si>
  <si>
    <t xml:space="preserve">    能源管理事务</t>
  </si>
  <si>
    <t>2111401</t>
  </si>
  <si>
    <t>2111402</t>
  </si>
  <si>
    <t>2111403</t>
  </si>
  <si>
    <t>2111406</t>
  </si>
  <si>
    <t xml:space="preserve">      能源科技装备</t>
  </si>
  <si>
    <t>2111407</t>
  </si>
  <si>
    <t xml:space="preserve">      能源行业管理</t>
  </si>
  <si>
    <t>2111408</t>
  </si>
  <si>
    <t xml:space="preserve">      能源管理</t>
  </si>
  <si>
    <t>2111411</t>
  </si>
  <si>
    <t>2111413</t>
  </si>
  <si>
    <t xml:space="preserve">      农村电网建设</t>
  </si>
  <si>
    <t>2111450</t>
  </si>
  <si>
    <t>2111499</t>
  </si>
  <si>
    <t xml:space="preserve">      其他能源管理事务支出</t>
  </si>
  <si>
    <t>21199</t>
  </si>
  <si>
    <t xml:space="preserve">    其他节能环保支出</t>
  </si>
  <si>
    <t>212</t>
  </si>
  <si>
    <t>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</si>
  <si>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</si>
  <si>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</si>
  <si>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</si>
  <si>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</si>
  <si>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</si>
  <si>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</si>
  <si>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</si>
  <si>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</si>
  <si>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</si>
  <si>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</si>
  <si>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</si>
  <si>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</si>
  <si>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</si>
  <si>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</si>
  <si>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</si>
  <si>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</si>
  <si>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</si>
  <si>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</si>
  <si>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</si>
  <si>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</si>
  <si>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</si>
  <si>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</si>
  <si>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</si>
  <si>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</si>
  <si>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</si>
  <si>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</si>
  <si>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</si>
  <si>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</si>
  <si>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</si>
  <si>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21206</t>
  </si>
  <si>
    <t xml:space="preserve">    建设市场管理与监督</t>
  </si>
  <si>
    <t>21299</t>
  </si>
  <si>
    <t xml:space="preserve">    其他城乡社区支出</t>
  </si>
  <si>
    <t>213</t>
  </si>
  <si>
    <t>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</si>
  <si>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</si>
  <si>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</si>
  <si>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</si>
  <si>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</si>
  <si>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</si>
  <si>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</si>
  <si>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</si>
  <si>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</si>
  <si>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</si>
  <si>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</si>
  <si>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</si>
  <si>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</si>
  <si>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</si>
  <si>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</si>
  <si>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</si>
  <si>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</si>
  <si>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</si>
  <si>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</si>
  <si>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</si>
  <si>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</si>
  <si>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</si>
  <si>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</si>
  <si>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</si>
  <si>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</si>
  <si>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</si>
  <si>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</si>
  <si>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</si>
  <si>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</si>
  <si>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</si>
  <si>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</si>
  <si>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</si>
  <si>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</si>
  <si>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</si>
  <si>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</si>
  <si>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</si>
  <si>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</si>
  <si>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</si>
  <si>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</si>
  <si>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</si>
  <si>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</si>
  <si>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</si>
  <si>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渔业发展</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</si>
  <si>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</si>
  <si>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</si>
  <si>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</si>
  <si>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</si>
  <si>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</si>
  <si>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</si>
  <si>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</si>
  <si>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</si>
  <si>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</si>
  <si>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</si>
  <si>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</si>
  <si>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</si>
  <si>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</si>
  <si>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</si>
  <si>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</si>
  <si>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</si>
  <si>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</si>
  <si>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</si>
  <si>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</si>
  <si>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</si>
  <si>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</si>
  <si>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</si>
  <si>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</si>
  <si>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</si>
  <si>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</si>
  <si>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</si>
  <si>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</si>
  <si>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</si>
  <si>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</si>
  <si>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</si>
  <si>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</si>
  <si>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</si>
  <si>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</si>
  <si>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</si>
  <si>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</si>
  <si>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</si>
  <si>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</si>
  <si>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</si>
  <si>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</si>
  <si>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2130234</t>
  </si>
  <si>
    <t xml:space="preserve">      林业草原防灾减灾</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</si>
  <si>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</si>
  <si>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</si>
  <si>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</si>
  <si>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</si>
  <si>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</si>
  <si>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</si>
  <si>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</si>
  <si>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</si>
  <si>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</si>
  <si>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</si>
  <si>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</si>
  <si>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</si>
  <si>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</si>
  <si>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</si>
  <si>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</si>
  <si>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</si>
  <si>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</si>
  <si>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</si>
  <si>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</si>
  <si>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</si>
  <si>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</si>
  <si>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</si>
  <si>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</si>
  <si>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</si>
  <si>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</si>
  <si>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</si>
  <si>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</si>
  <si>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</si>
  <si>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</si>
  <si>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</si>
  <si>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</si>
  <si>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</si>
  <si>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</si>
  <si>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</si>
  <si>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</si>
  <si>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</si>
  <si>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</si>
  <si>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</si>
  <si>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</si>
  <si>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</si>
  <si>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</si>
  <si>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</si>
  <si>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</si>
  <si>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</si>
  <si>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</si>
  <si>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</si>
  <si>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</si>
  <si>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</si>
  <si>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</si>
  <si>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</si>
  <si>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</si>
  <si>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</si>
  <si>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</si>
  <si>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</si>
  <si>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</si>
  <si>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</si>
  <si>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</si>
  <si>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</si>
  <si>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巩固脱贫衔接乡村振兴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</si>
  <si>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</si>
  <si>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</si>
  <si>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</si>
  <si>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</si>
  <si>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</si>
  <si>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</si>
  <si>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</si>
  <si>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</si>
  <si>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</si>
  <si>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</si>
  <si>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贷款奖补和贴息</t>
  </si>
  <si>
    <t>2130508</t>
  </si>
  <si>
    <t xml:space="preserve">       “三西”农业建设专项补助</t>
  </si>
  <si>
    <t>2130550</t>
  </si>
  <si>
    <t>2130599</t>
  </si>
  <si>
    <t xml:space="preserve">      其他巩固脱贫衔接乡村振兴支出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</si>
  <si>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</si>
  <si>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</si>
  <si>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</si>
  <si>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</si>
  <si>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</si>
  <si>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</si>
  <si>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</si>
  <si>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</si>
  <si>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</si>
  <si>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</si>
  <si>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</si>
  <si>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</si>
  <si>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</si>
  <si>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</si>
  <si>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</si>
  <si>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</si>
  <si>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</si>
  <si>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</si>
  <si>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</si>
  <si>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</si>
  <si>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</si>
  <si>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</si>
  <si>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</si>
  <si>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</si>
  <si>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</si>
  <si>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</si>
  <si>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</si>
  <si>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</si>
  <si>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</si>
  <si>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</si>
  <si>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</si>
  <si>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</si>
  <si>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</si>
  <si>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</si>
  <si>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</si>
  <si>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</si>
  <si>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</si>
  <si>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</si>
  <si>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</si>
  <si>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</si>
  <si>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</si>
  <si>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</si>
  <si>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</si>
  <si>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</si>
  <si>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</si>
  <si>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</si>
  <si>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</si>
  <si>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</si>
  <si>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</si>
  <si>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</si>
  <si>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</si>
  <si>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</si>
  <si>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</si>
  <si>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</si>
  <si>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</si>
  <si>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</si>
  <si>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</si>
  <si>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</si>
  <si>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</si>
  <si>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</si>
  <si>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</si>
  <si>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</si>
  <si>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</si>
  <si>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</si>
  <si>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</si>
  <si>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</si>
  <si>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</si>
  <si>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</si>
  <si>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</si>
  <si>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</si>
  <si>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</si>
  <si>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</si>
  <si>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</si>
  <si>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</si>
  <si>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</si>
  <si>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</si>
  <si>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</si>
  <si>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</si>
  <si>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</si>
  <si>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</si>
  <si>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</si>
  <si>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</si>
  <si>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</si>
  <si>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</si>
  <si>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</si>
  <si>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</si>
  <si>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</si>
  <si>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</si>
  <si>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</si>
  <si>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</si>
  <si>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</si>
  <si>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</si>
  <si>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</si>
  <si>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</si>
  <si>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</si>
  <si>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</si>
  <si>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</si>
  <si>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</si>
  <si>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</si>
  <si>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</si>
  <si>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</si>
  <si>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</si>
  <si>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</si>
  <si>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</si>
  <si>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</si>
  <si>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</si>
  <si>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</si>
  <si>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</si>
  <si>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</si>
  <si>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</si>
  <si>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</si>
  <si>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</si>
  <si>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</si>
  <si>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</si>
  <si>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</si>
  <si>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</si>
  <si>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</si>
  <si>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</si>
  <si>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</si>
  <si>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</si>
  <si>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</si>
  <si>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</si>
  <si>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</si>
  <si>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</si>
  <si>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</si>
  <si>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</si>
  <si>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</si>
  <si>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</si>
  <si>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</si>
  <si>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</si>
  <si>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</si>
  <si>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</si>
  <si>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</si>
  <si>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</si>
  <si>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</si>
  <si>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</si>
  <si>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</si>
  <si>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</si>
  <si>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</si>
  <si>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</si>
  <si>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</si>
  <si>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</si>
  <si>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</si>
  <si>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</si>
  <si>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</si>
  <si>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</si>
  <si>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</si>
  <si>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</si>
  <si>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</si>
  <si>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</si>
  <si>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</si>
  <si>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</si>
  <si>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</si>
  <si>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</si>
  <si>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</si>
  <si>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</si>
  <si>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</si>
  <si>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</si>
  <si>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</si>
  <si>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</si>
  <si>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</si>
  <si>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</si>
  <si>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</si>
  <si>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</si>
  <si>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</si>
  <si>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</si>
  <si>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</si>
  <si>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</si>
  <si>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</si>
  <si>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</si>
  <si>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</si>
  <si>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</si>
  <si>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</si>
  <si>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</si>
  <si>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</si>
  <si>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</si>
  <si>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</si>
  <si>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</si>
  <si>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</si>
  <si>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</si>
  <si>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</si>
  <si>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</si>
  <si>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</si>
  <si>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</si>
  <si>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</si>
  <si>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</si>
  <si>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</si>
  <si>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</si>
  <si>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</si>
  <si>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</si>
  <si>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</si>
  <si>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</si>
  <si>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</si>
  <si>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</si>
  <si>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</si>
  <si>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</si>
  <si>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</si>
  <si>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</si>
  <si>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</si>
  <si>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</si>
  <si>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</si>
  <si>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</si>
  <si>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</si>
  <si>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</si>
  <si>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</si>
  <si>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</si>
  <si>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</si>
  <si>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</si>
  <si>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</si>
  <si>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</si>
  <si>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</si>
  <si>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</si>
  <si>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</si>
  <si>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</si>
  <si>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</si>
  <si>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</si>
  <si>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</si>
  <si>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</si>
  <si>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</si>
  <si>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</si>
  <si>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</si>
  <si>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</si>
  <si>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</si>
  <si>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</si>
  <si>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</si>
  <si>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</si>
  <si>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</si>
  <si>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</si>
  <si>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</si>
  <si>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</si>
  <si>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</si>
  <si>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</si>
  <si>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</si>
  <si>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</si>
  <si>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</si>
  <si>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</si>
  <si>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</si>
  <si>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</si>
  <si>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</si>
  <si>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</si>
  <si>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</si>
  <si>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</si>
  <si>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</si>
  <si>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</si>
  <si>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</si>
  <si>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</si>
  <si>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</si>
  <si>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</si>
  <si>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</si>
  <si>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</si>
  <si>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</si>
  <si>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</si>
  <si>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</si>
  <si>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</si>
  <si>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</si>
  <si>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</si>
  <si>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</si>
  <si>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</si>
  <si>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</si>
  <si>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</si>
  <si>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</si>
  <si>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</si>
  <si>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</si>
  <si>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</si>
  <si>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</si>
  <si>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</si>
  <si>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</si>
  <si>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</si>
  <si>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</si>
  <si>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</si>
  <si>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</si>
  <si>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</si>
  <si>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</si>
  <si>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</si>
  <si>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</si>
  <si>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</si>
  <si>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</si>
  <si>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</si>
  <si>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</si>
  <si>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</si>
  <si>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</si>
  <si>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</si>
  <si>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</si>
  <si>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</si>
  <si>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</si>
  <si>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</si>
  <si>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</si>
  <si>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</si>
  <si>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</si>
  <si>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</si>
  <si>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</si>
  <si>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</si>
  <si>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</si>
  <si>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</si>
  <si>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</si>
  <si>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</si>
  <si>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</si>
  <si>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</si>
  <si>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</si>
  <si>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</si>
  <si>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</si>
  <si>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</si>
  <si>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</si>
  <si>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</si>
  <si>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</si>
  <si>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</si>
  <si>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</si>
  <si>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</si>
  <si>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</si>
  <si>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</si>
  <si>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</si>
  <si>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</si>
  <si>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</si>
  <si>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</si>
  <si>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</si>
  <si>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</si>
  <si>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</si>
  <si>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</si>
  <si>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</si>
  <si>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</si>
  <si>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</si>
  <si>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</si>
  <si>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</si>
  <si>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</si>
  <si>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</si>
  <si>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</si>
  <si>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</si>
  <si>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</si>
  <si>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</si>
  <si>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</si>
  <si>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</si>
  <si>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</si>
  <si>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</si>
  <si>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</si>
  <si>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</si>
  <si>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</si>
  <si>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</si>
  <si>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</si>
  <si>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</si>
  <si>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</si>
  <si>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援助其他地区支出</t>
  </si>
  <si>
    <t>21901</t>
  </si>
  <si>
    <t xml:space="preserve">    一般公共服务</t>
  </si>
  <si>
    <t>21902</t>
  </si>
  <si>
    <t xml:space="preserve">    教育</t>
  </si>
  <si>
    <t>21903</t>
  </si>
  <si>
    <t xml:space="preserve">    文化旅游体育与传媒</t>
  </si>
  <si>
    <t>21904</t>
  </si>
  <si>
    <t xml:space="preserve">    卫生健康</t>
  </si>
  <si>
    <t>21905</t>
  </si>
  <si>
    <t xml:space="preserve">    节能环保</t>
  </si>
  <si>
    <t>21906</t>
  </si>
  <si>
    <t>21907</t>
  </si>
  <si>
    <t xml:space="preserve">    交通运输</t>
  </si>
  <si>
    <t>21908</t>
  </si>
  <si>
    <t xml:space="preserve">    住房保障</t>
  </si>
  <si>
    <t>21999</t>
  </si>
  <si>
    <t xml:space="preserve">    其他支出</t>
  </si>
  <si>
    <t>220</t>
  </si>
  <si>
    <t>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</si>
  <si>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</si>
  <si>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</si>
  <si>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</si>
  <si>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</si>
  <si>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</si>
  <si>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</si>
  <si>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</si>
  <si>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</si>
  <si>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</si>
  <si>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</si>
  <si>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</si>
  <si>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</si>
  <si>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</si>
  <si>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</si>
  <si>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</si>
  <si>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</si>
  <si>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</si>
  <si>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</si>
  <si>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</si>
  <si>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</si>
  <si>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</si>
  <si>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</si>
  <si>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</si>
  <si>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</si>
  <si>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</si>
  <si>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</si>
  <si>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</si>
  <si>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</si>
  <si>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</si>
  <si>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</si>
  <si>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</si>
  <si>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</si>
  <si>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</si>
  <si>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</si>
  <si>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</si>
  <si>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</si>
  <si>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</si>
  <si>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</si>
  <si>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</si>
  <si>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</si>
  <si>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</si>
  <si>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</si>
  <si>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</si>
  <si>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</si>
  <si>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</si>
  <si>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</si>
  <si>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</si>
  <si>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</si>
  <si>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</si>
  <si>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</si>
  <si>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</si>
  <si>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</si>
  <si>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</si>
  <si>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</si>
  <si>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</si>
  <si>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</si>
  <si>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</si>
  <si>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</si>
  <si>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</si>
  <si>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</si>
  <si>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</si>
  <si>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</si>
  <si>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</si>
  <si>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</si>
  <si>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</si>
  <si>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</si>
  <si>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</si>
  <si>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</si>
  <si>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</si>
  <si>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</si>
  <si>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</si>
  <si>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</si>
  <si>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</si>
  <si>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</si>
  <si>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</si>
  <si>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</si>
  <si>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</si>
  <si>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</si>
  <si>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</si>
  <si>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221</t>
  </si>
  <si>
    <t>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</si>
  <si>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</si>
  <si>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</si>
  <si>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</si>
  <si>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</si>
  <si>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</si>
  <si>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</si>
  <si>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</si>
  <si>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</si>
  <si>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</si>
  <si>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</si>
  <si>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</si>
  <si>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</si>
  <si>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</si>
  <si>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</si>
  <si>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</si>
  <si>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</si>
  <si>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</si>
  <si>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</si>
  <si>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</si>
  <si>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</si>
  <si>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</si>
  <si>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</si>
  <si>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</si>
  <si>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</si>
  <si>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</si>
  <si>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</si>
  <si>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</si>
  <si>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</si>
  <si>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</si>
  <si>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</si>
  <si>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</si>
  <si>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</si>
  <si>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</si>
  <si>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</si>
  <si>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</si>
  <si>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</si>
  <si>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</si>
  <si>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</si>
  <si>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</si>
  <si>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粮油物资储备支出</t>
  </si>
  <si>
    <t>22201</t>
  </si>
  <si>
    <t xml:space="preserve">    粮油物资事务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</si>
  <si>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</si>
  <si>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</si>
  <si>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</si>
  <si>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</si>
  <si>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</si>
  <si>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</si>
  <si>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</si>
  <si>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</si>
  <si>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</si>
  <si>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</si>
  <si>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</si>
  <si>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</si>
  <si>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</si>
  <si>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</si>
  <si>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</si>
  <si>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</si>
  <si>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</si>
  <si>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</si>
  <si>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</si>
  <si>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</si>
  <si>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</si>
  <si>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</si>
  <si>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</si>
  <si>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</si>
  <si>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</si>
  <si>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</si>
  <si>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</si>
  <si>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</si>
  <si>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</si>
  <si>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</si>
  <si>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</si>
  <si>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</si>
  <si>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</si>
  <si>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</si>
  <si>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</si>
  <si>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</si>
  <si>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</si>
  <si>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</si>
  <si>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</si>
  <si>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</si>
  <si>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</si>
  <si>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</si>
  <si>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</si>
  <si>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</si>
  <si>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</si>
  <si>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</si>
  <si>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</si>
  <si>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</si>
  <si>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</si>
  <si>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</si>
  <si>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</si>
  <si>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</si>
  <si>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</si>
  <si>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</si>
  <si>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</si>
  <si>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</si>
  <si>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</si>
  <si>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</si>
  <si>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</si>
  <si>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</si>
  <si>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</si>
  <si>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</si>
  <si>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</si>
  <si>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</si>
  <si>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</si>
  <si>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</si>
  <si>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</si>
  <si>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</si>
  <si>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</si>
  <si>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</si>
  <si>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</si>
  <si>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</si>
  <si>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</si>
  <si>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</si>
  <si>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</si>
  <si>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</si>
  <si>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</si>
  <si>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</si>
  <si>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</si>
  <si>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</si>
  <si>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</si>
  <si>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</si>
  <si>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</si>
  <si>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</si>
  <si>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</si>
  <si>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</si>
  <si>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</si>
  <si>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</si>
  <si>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</si>
  <si>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</si>
  <si>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</si>
  <si>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</si>
  <si>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</si>
  <si>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2240108</t>
  </si>
  <si>
    <t xml:space="preserve">      应急救援</t>
  </si>
  <si>
    <t>2240109</t>
  </si>
  <si>
    <t xml:space="preserve">      应急管理</t>
  </si>
  <si>
    <t>2240150</t>
  </si>
  <si>
    <t>2240199</t>
  </si>
  <si>
    <t xml:space="preserve">      其他应急管理支出</t>
  </si>
  <si>
    <t>22402</t>
  </si>
  <si>
    <t xml:space="preserve">    消防救援事务</t>
  </si>
  <si>
    <t>2240201</t>
  </si>
  <si>
    <t>2240202</t>
  </si>
  <si>
    <t>2240203</t>
  </si>
  <si>
    <t>2240204</t>
  </si>
  <si>
    <t xml:space="preserve">      消防应急救援</t>
  </si>
  <si>
    <t>2240299</t>
  </si>
  <si>
    <t xml:space="preserve">      其他消防救援事务支出</t>
  </si>
  <si>
    <t>22404</t>
  </si>
  <si>
    <t xml:space="preserve">    矿山安全</t>
  </si>
  <si>
    <t>2240401</t>
  </si>
  <si>
    <t>2240402</t>
  </si>
  <si>
    <t>2240403</t>
  </si>
  <si>
    <t>2240404</t>
  </si>
  <si>
    <t xml:space="preserve">      矿山安全监察事务</t>
  </si>
  <si>
    <t>2240405</t>
  </si>
  <si>
    <t xml:space="preserve">      矿山应急救援事务</t>
  </si>
  <si>
    <t>2240450</t>
  </si>
  <si>
    <t>2240499</t>
  </si>
  <si>
    <t xml:space="preserve">      其他矿山安全支出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</si>
  <si>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</si>
  <si>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</si>
  <si>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</si>
  <si>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</si>
  <si>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</si>
  <si>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</si>
  <si>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</si>
  <si>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</si>
  <si>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</si>
  <si>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</si>
  <si>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</si>
  <si>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</si>
  <si>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</si>
  <si>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</si>
  <si>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</si>
  <si>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</si>
  <si>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</si>
  <si>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</si>
  <si>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</si>
  <si>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</si>
  <si>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</si>
  <si>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</si>
  <si>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</si>
  <si>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</si>
  <si>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</si>
  <si>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</si>
  <si>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</si>
  <si>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</si>
  <si>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</si>
  <si>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</si>
  <si>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</si>
  <si>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</si>
  <si>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</si>
  <si>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</si>
  <si>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</si>
  <si>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</si>
  <si>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</si>
  <si>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</si>
  <si>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</si>
  <si>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</si>
  <si>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</si>
  <si>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227</t>
  </si>
  <si>
    <t>预备费</t>
  </si>
  <si>
    <t>229</t>
  </si>
  <si>
    <t>其他支出</t>
  </si>
  <si>
    <t>22902</t>
  </si>
  <si>
    <t xml:space="preserve">    年初预留</t>
  </si>
  <si>
    <t>22999</t>
  </si>
  <si>
    <t>232</t>
  </si>
  <si>
    <t>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</si>
  <si>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</si>
  <si>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</si>
  <si>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</si>
  <si>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</si>
  <si>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</si>
  <si>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</si>
  <si>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</si>
  <si>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</si>
  <si>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</si>
  <si>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</si>
  <si>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</si>
  <si>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债务发行费用支出</t>
  </si>
  <si>
    <t>23303</t>
  </si>
  <si>
    <t xml:space="preserve">    地方政府一般债务发行费用支出</t>
  </si>
  <si>
    <t>支出合计</t>
  </si>
  <si>
    <t>表三</t>
  </si>
  <si>
    <t>2022年一般公共预算收支平衡表</t>
  </si>
  <si>
    <t>收入</t>
  </si>
  <si>
    <t>支出</t>
  </si>
  <si>
    <t>功能科目</t>
  </si>
  <si>
    <t>项目</t>
  </si>
  <si>
    <t>10</t>
  </si>
  <si>
    <t>本级收入合计</t>
  </si>
  <si>
    <t>20</t>
  </si>
  <si>
    <t>本级支出合计</t>
  </si>
  <si>
    <t>110</t>
  </si>
  <si>
    <t>转移性收入</t>
  </si>
  <si>
    <t>230</t>
  </si>
  <si>
    <t>转移性支出</t>
  </si>
  <si>
    <t>1100</t>
  </si>
  <si>
    <t xml:space="preserve">  上级补助收入</t>
  </si>
  <si>
    <t>23006</t>
  </si>
  <si>
    <t xml:space="preserve">  上解上级支出</t>
  </si>
  <si>
    <t>11001</t>
  </si>
  <si>
    <t xml:space="preserve">    返还性收入</t>
  </si>
  <si>
    <t>2300601</t>
  </si>
  <si>
    <t xml:space="preserve">    体制上解支出</t>
  </si>
  <si>
    <t>1100101</t>
  </si>
  <si>
    <t xml:space="preserve">      所得税基数返还收入 </t>
  </si>
  <si>
    <t>2300602</t>
  </si>
  <si>
    <t xml:space="preserve">    专项上解支出</t>
  </si>
  <si>
    <t>1100102</t>
  </si>
  <si>
    <t xml:space="preserve">      成品油税费改革税收返还收入</t>
  </si>
  <si>
    <t>1100103</t>
  </si>
  <si>
    <t xml:space="preserve">      增值税税收返还收入</t>
  </si>
  <si>
    <t>1100104</t>
  </si>
  <si>
    <t xml:space="preserve">      消费税税收返还收入</t>
  </si>
  <si>
    <t>1100105</t>
  </si>
  <si>
    <t xml:space="preserve">      增值税“五五分享”税收返还收入</t>
  </si>
  <si>
    <t>1100106</t>
  </si>
  <si>
    <t xml:space="preserve">      其他返还性收入</t>
  </si>
  <si>
    <t>11002</t>
  </si>
  <si>
    <t xml:space="preserve">    一般性转移支付收入</t>
  </si>
  <si>
    <t>1100201</t>
  </si>
  <si>
    <t xml:space="preserve">      体制补助收入</t>
  </si>
  <si>
    <t>1100202</t>
  </si>
  <si>
    <t xml:space="preserve">      均衡性转移支付收入</t>
  </si>
  <si>
    <t>1100207</t>
  </si>
  <si>
    <t xml:space="preserve">      县级基本财力保障机制奖补资金收入</t>
  </si>
  <si>
    <t>1100208</t>
  </si>
  <si>
    <t xml:space="preserve">      结算补助收入</t>
  </si>
  <si>
    <t>1100212</t>
  </si>
  <si>
    <t xml:space="preserve">      资源枯竭型城市转移支付补助收入</t>
  </si>
  <si>
    <t>1100214</t>
  </si>
  <si>
    <t xml:space="preserve">      企业事业单位划转补助收入</t>
  </si>
  <si>
    <t>1100225</t>
  </si>
  <si>
    <t xml:space="preserve">      产粮（油）大县奖励资金收入</t>
  </si>
  <si>
    <t>1100226</t>
  </si>
  <si>
    <t xml:space="preserve">      重点生态功能区转移支付收入</t>
  </si>
  <si>
    <t>1100227</t>
  </si>
  <si>
    <t xml:space="preserve">      固定数额补助收入</t>
  </si>
  <si>
    <t>1100228</t>
  </si>
  <si>
    <t xml:space="preserve">      革命老区转移支付收入</t>
  </si>
  <si>
    <t>1100229</t>
  </si>
  <si>
    <t xml:space="preserve">      民族地区转移支付收入</t>
  </si>
  <si>
    <t>1100230</t>
  </si>
  <si>
    <t xml:space="preserve">      边境地区转移支付收入</t>
  </si>
  <si>
    <t>1100231</t>
  </si>
  <si>
    <t xml:space="preserve">      欠发达地区转移支付收入</t>
  </si>
  <si>
    <t>1100241</t>
  </si>
  <si>
    <t xml:space="preserve">      一般公共服务共同财政事权转移支付收入</t>
  </si>
  <si>
    <t>1100242</t>
  </si>
  <si>
    <t xml:space="preserve">      外交共同财政事权转移支付收入</t>
  </si>
  <si>
    <t>1100243</t>
  </si>
  <si>
    <t xml:space="preserve">      国防共同财政事权转移支付收入</t>
  </si>
  <si>
    <t>1100244</t>
  </si>
  <si>
    <t xml:space="preserve">      公共安全共同财政事权转移支付收入</t>
  </si>
  <si>
    <t>1100245</t>
  </si>
  <si>
    <t xml:space="preserve">      教育共同财政事权转移支付收入</t>
  </si>
  <si>
    <t>1100246</t>
  </si>
  <si>
    <t xml:space="preserve">      科学技术共同财政事权转移支付收入</t>
  </si>
  <si>
    <t>1100247</t>
  </si>
  <si>
    <t xml:space="preserve">      文化旅游体育与传媒共同财政事权转移支付收入</t>
  </si>
  <si>
    <t>1100248</t>
  </si>
  <si>
    <t xml:space="preserve">      社会保障和就业共同财政事权转移支付收入</t>
  </si>
  <si>
    <t>1100249</t>
  </si>
  <si>
    <t xml:space="preserve">      医疗卫生共同财政事权转移支付收入</t>
  </si>
  <si>
    <t>1100250</t>
  </si>
  <si>
    <t xml:space="preserve">      节能环保共同财政事权转移支付收入</t>
  </si>
  <si>
    <t>1100251</t>
  </si>
  <si>
    <t xml:space="preserve">      城乡社区共同财政事权转移支付收入</t>
  </si>
  <si>
    <t>1100252</t>
  </si>
  <si>
    <t xml:space="preserve">      农林水共同财政事权转移支付收入</t>
  </si>
  <si>
    <t>1100253</t>
  </si>
  <si>
    <t xml:space="preserve">      交通运输共同财政事权转移支付收入</t>
  </si>
  <si>
    <t>1100254</t>
  </si>
  <si>
    <t xml:space="preserve">      资源勘探工业信息等共同财政事权转移支付收入</t>
  </si>
  <si>
    <t>1100255</t>
  </si>
  <si>
    <t xml:space="preserve">      商业服务业等共同财政事权转移支付收入</t>
  </si>
  <si>
    <t>1100256</t>
  </si>
  <si>
    <t xml:space="preserve">      金融共同财政事权转移支付收入</t>
  </si>
  <si>
    <t>1100257</t>
  </si>
  <si>
    <t xml:space="preserve">      自然资源海洋气象等共同财政事权转移支付收入</t>
  </si>
  <si>
    <t>1100258</t>
  </si>
  <si>
    <t xml:space="preserve">      住房保障共同财政事权转移支付收入</t>
  </si>
  <si>
    <t>1100259</t>
  </si>
  <si>
    <t xml:space="preserve">      粮油物资储备共同财政事权转移支付收入</t>
  </si>
  <si>
    <t>1100260</t>
  </si>
  <si>
    <t xml:space="preserve">      灾害防治及应急管理共同财政事权转移支付收入</t>
  </si>
  <si>
    <t>1100269</t>
  </si>
  <si>
    <t xml:space="preserve">      其他共同财政事权转移支付收入</t>
  </si>
  <si>
    <t>1100299</t>
  </si>
  <si>
    <t xml:space="preserve">      其他一般性转移支付收入</t>
  </si>
  <si>
    <t>11003</t>
  </si>
  <si>
    <t xml:space="preserve">    专项转移支付收入</t>
  </si>
  <si>
    <t>1100301</t>
  </si>
  <si>
    <t xml:space="preserve">      一般公共服务</t>
  </si>
  <si>
    <t>1100302</t>
  </si>
  <si>
    <t xml:space="preserve">      外交</t>
  </si>
  <si>
    <t>1100303</t>
  </si>
  <si>
    <t xml:space="preserve">      国防</t>
  </si>
  <si>
    <t>1100304</t>
  </si>
  <si>
    <t xml:space="preserve">      公共安全</t>
  </si>
  <si>
    <t>1100305</t>
  </si>
  <si>
    <t xml:space="preserve">      教育</t>
  </si>
  <si>
    <t>1100306</t>
  </si>
  <si>
    <t xml:space="preserve">      科学技术</t>
  </si>
  <si>
    <t>1100307</t>
  </si>
  <si>
    <t xml:space="preserve">      文化旅游体育与传媒</t>
  </si>
  <si>
    <t>1100308</t>
  </si>
  <si>
    <t xml:space="preserve">      社会保障和就业</t>
  </si>
  <si>
    <t>1100310</t>
  </si>
  <si>
    <t xml:space="preserve">      卫生健康</t>
  </si>
  <si>
    <t>1100311</t>
  </si>
  <si>
    <t xml:space="preserve">      节能环保</t>
  </si>
  <si>
    <t>1100312</t>
  </si>
  <si>
    <t xml:space="preserve">      城乡社区</t>
  </si>
  <si>
    <t>1100313</t>
  </si>
  <si>
    <t xml:space="preserve">      农林水</t>
  </si>
  <si>
    <t>1100314</t>
  </si>
  <si>
    <t xml:space="preserve">      交通运输</t>
  </si>
  <si>
    <t>1100315</t>
  </si>
  <si>
    <t xml:space="preserve">      资源勘探工业信息等</t>
  </si>
  <si>
    <t>1100316</t>
  </si>
  <si>
    <t xml:space="preserve">      商业服务业等</t>
  </si>
  <si>
    <t>1100317</t>
  </si>
  <si>
    <t xml:space="preserve">      金融</t>
  </si>
  <si>
    <t>1100320</t>
  </si>
  <si>
    <t xml:space="preserve">      自然资源海洋气象等</t>
  </si>
  <si>
    <t>1100321</t>
  </si>
  <si>
    <t xml:space="preserve">      住房保障</t>
  </si>
  <si>
    <t>1100322</t>
  </si>
  <si>
    <t xml:space="preserve">      粮油物资储备</t>
  </si>
  <si>
    <t>1100324</t>
  </si>
  <si>
    <t xml:space="preserve">      灾害防治及应急管理</t>
  </si>
  <si>
    <t>1100399</t>
  </si>
  <si>
    <t xml:space="preserve">      其他收入</t>
  </si>
  <si>
    <t>11006</t>
  </si>
  <si>
    <t xml:space="preserve">  下级上解收入</t>
  </si>
  <si>
    <t>1100601</t>
  </si>
  <si>
    <t xml:space="preserve">    体制上解收入</t>
  </si>
  <si>
    <t>1100602</t>
  </si>
  <si>
    <t xml:space="preserve">    专项上解收入</t>
  </si>
  <si>
    <t>11008001</t>
  </si>
  <si>
    <t xml:space="preserve">  待偿债置换一般债券上年结余</t>
  </si>
  <si>
    <t>11008</t>
  </si>
  <si>
    <t xml:space="preserve">  上年结余收入</t>
  </si>
  <si>
    <t>11009</t>
  </si>
  <si>
    <t xml:space="preserve">  调入资金</t>
  </si>
  <si>
    <t>110090102</t>
  </si>
  <si>
    <t xml:space="preserve">    从政府性基金预算调入</t>
  </si>
  <si>
    <t>23022</t>
  </si>
  <si>
    <t xml:space="preserve">  补助下级支出</t>
  </si>
  <si>
    <t>11009010201</t>
  </si>
  <si>
    <t xml:space="preserve">      其中：从抗疫特别国债调入</t>
  </si>
  <si>
    <t>23008</t>
  </si>
  <si>
    <t xml:space="preserve">  调出资金</t>
  </si>
  <si>
    <t>110090103</t>
  </si>
  <si>
    <t xml:space="preserve">    从国有资本经营预算调入</t>
  </si>
  <si>
    <t>23015</t>
  </si>
  <si>
    <t xml:space="preserve">  安排预算稳定调节基金</t>
  </si>
  <si>
    <t>110090199</t>
  </si>
  <si>
    <t xml:space="preserve">    从其他资金调入</t>
  </si>
  <si>
    <t>23016</t>
  </si>
  <si>
    <t xml:space="preserve">  补充预算周转金</t>
  </si>
  <si>
    <t>1050401</t>
  </si>
  <si>
    <t xml:space="preserve">  地方政府一般债务收入</t>
  </si>
  <si>
    <t>23103</t>
  </si>
  <si>
    <t xml:space="preserve">  地方政府一般债务还本支出</t>
  </si>
  <si>
    <t>1101101</t>
  </si>
  <si>
    <t xml:space="preserve">  地方政府一般债务转贷收入</t>
  </si>
  <si>
    <t>23011</t>
  </si>
  <si>
    <t xml:space="preserve">  地方政府一般债务转贷支出</t>
  </si>
  <si>
    <t>11013</t>
  </si>
  <si>
    <t xml:space="preserve">  接受其他地区援助收入</t>
  </si>
  <si>
    <t>23013</t>
  </si>
  <si>
    <t xml:space="preserve">  援助其他地区支出</t>
  </si>
  <si>
    <t>11015</t>
  </si>
  <si>
    <t xml:space="preserve">  动用预算稳定调节基金</t>
  </si>
  <si>
    <t>23020</t>
  </si>
  <si>
    <t xml:space="preserve">  计划单列市上解省支出</t>
  </si>
  <si>
    <t>11016</t>
  </si>
  <si>
    <t xml:space="preserve">  省补助计划单列市收入</t>
  </si>
  <si>
    <t>23021</t>
  </si>
  <si>
    <t xml:space="preserve">  省补助计划单列市支出</t>
  </si>
  <si>
    <t>11017</t>
  </si>
  <si>
    <t xml:space="preserve">  计划单列市上解省收入</t>
  </si>
  <si>
    <t>23009</t>
  </si>
  <si>
    <t xml:space="preserve">  年终结余</t>
  </si>
  <si>
    <t>收入总计</t>
  </si>
  <si>
    <t>支出总计</t>
  </si>
  <si>
    <t>表四</t>
  </si>
  <si>
    <t>2022年一般公共预算支出资金来源表</t>
  </si>
  <si>
    <t>合计</t>
  </si>
  <si>
    <t>财力安排</t>
  </si>
  <si>
    <t>专项转移支付收入安排</t>
  </si>
  <si>
    <t>动用上年结余安排</t>
  </si>
  <si>
    <t>调入资金</t>
  </si>
  <si>
    <t>政府债务资金</t>
  </si>
  <si>
    <t>其他资金</t>
  </si>
  <si>
    <t>审核公式组1</t>
  </si>
  <si>
    <t>审核公式组2</t>
  </si>
  <si>
    <t>公共安全支出</t>
  </si>
  <si>
    <t xml:space="preserve">      年初预留</t>
  </si>
  <si>
    <t xml:space="preserve">      其他支出</t>
  </si>
  <si>
    <t xml:space="preserve">      地方政府一般债务付息支出</t>
  </si>
  <si>
    <t>t4_zchj</t>
  </si>
  <si>
    <t>表五</t>
  </si>
  <si>
    <t>2022年一般公共预算支出经济分类表</t>
  </si>
  <si>
    <t>单位:万元</t>
  </si>
  <si>
    <t>总计</t>
  </si>
  <si>
    <r>
      <t xml:space="preserve">名 </t>
    </r>
    <r>
      <rPr>
        <b/>
        <sz val="12"/>
        <rFont val="宋体"/>
        <family val="3"/>
        <charset val="134"/>
      </rPr>
      <t xml:space="preserve"> </t>
    </r>
    <r>
      <rPr>
        <b/>
        <sz val="12"/>
        <rFont val="宋体"/>
        <family val="3"/>
        <charset val="134"/>
      </rPr>
      <t>称</t>
    </r>
  </si>
  <si>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</si>
  <si>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</si>
  <si>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</si>
  <si>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</si>
  <si>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</si>
  <si>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</si>
  <si>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</si>
  <si>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</si>
  <si>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</si>
  <si>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</si>
  <si>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</si>
  <si>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</si>
  <si>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</si>
  <si>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审核公式</t>
  </si>
  <si>
    <t>一般公共服务支出</t>
  </si>
  <si>
    <t>审核预备费的公式：</t>
  </si>
  <si>
    <t>审核债务付息支出的公式：</t>
  </si>
  <si>
    <t>审核债券发行费用的公式：</t>
  </si>
  <si>
    <t>审核转移性支出的公式：</t>
  </si>
  <si>
    <t>表六之一</t>
  </si>
  <si>
    <t>2022年地市县一般公共预算收支表</t>
  </si>
  <si>
    <t>地    区</t>
  </si>
  <si>
    <t>收       入</t>
  </si>
  <si>
    <t>税　　　　收　　　　收　　　　入</t>
  </si>
  <si>
    <t>非  税  收  入</t>
  </si>
  <si>
    <t>小计</t>
  </si>
  <si>
    <t>增值税</t>
  </si>
  <si>
    <t>企业所得税</t>
  </si>
  <si>
    <t>企业所得税退税</t>
  </si>
  <si>
    <t>个人所得税</t>
  </si>
  <si>
    <t>资源税</t>
  </si>
  <si>
    <t>城市维护建设税</t>
  </si>
  <si>
    <t>房产税</t>
  </si>
  <si>
    <t>印花税</t>
  </si>
  <si>
    <t>城镇土地使用税</t>
  </si>
  <si>
    <t>土地增值税</t>
  </si>
  <si>
    <t>车船税</t>
  </si>
  <si>
    <t>耕地占用税</t>
  </si>
  <si>
    <t>契税</t>
  </si>
  <si>
    <t>烟叶税</t>
  </si>
  <si>
    <t>环境保护税</t>
  </si>
  <si>
    <t>其他各项税收收入</t>
  </si>
  <si>
    <t>专项收入</t>
  </si>
  <si>
    <t>行政事业性收费收入</t>
  </si>
  <si>
    <t>罚没收入</t>
  </si>
  <si>
    <t>国有资本_x000D_经营收入</t>
  </si>
  <si>
    <t>国有资源资产有偿使用收入</t>
  </si>
  <si>
    <t>捐赠收入</t>
  </si>
  <si>
    <t>政府住房基金收入</t>
  </si>
  <si>
    <t>其他收入</t>
  </si>
  <si>
    <t>宛城区</t>
  </si>
  <si>
    <t>表六之二</t>
  </si>
  <si>
    <t>支            出</t>
  </si>
  <si>
    <t>支出
合计</t>
  </si>
  <si>
    <t>表七之一</t>
  </si>
  <si>
    <t>2022年省对下一般公共预算转移支付预算表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</si>
  <si>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</si>
  <si>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</si>
  <si>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</si>
  <si>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</si>
  <si>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</si>
  <si>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</si>
  <si>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</si>
  <si>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</si>
  <si>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</si>
  <si>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</si>
  <si>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</si>
  <si>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</si>
  <si>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</si>
  <si>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</si>
  <si>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</si>
  <si>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欠发达地区转移支付收入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</si>
  <si>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</si>
  <si>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</si>
  <si>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</si>
  <si>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</si>
  <si>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</si>
  <si>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</si>
  <si>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</si>
  <si>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</si>
  <si>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</si>
  <si>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</si>
  <si>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</si>
  <si>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</si>
  <si>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</si>
  <si>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</si>
  <si>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</si>
  <si>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</si>
  <si>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</si>
  <si>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</si>
  <si>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</si>
  <si>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</si>
  <si>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</si>
  <si>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</si>
  <si>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表七之二</t>
  </si>
  <si>
    <t>专项转移支付</t>
  </si>
  <si>
    <t>专项转移支付小计</t>
  </si>
  <si>
    <t>外交</t>
  </si>
  <si>
    <t>国防</t>
  </si>
  <si>
    <t>公共安全</t>
  </si>
  <si>
    <t>教育</t>
  </si>
  <si>
    <t>科学技术</t>
  </si>
  <si>
    <t>文化旅游体育与传媒</t>
  </si>
  <si>
    <t>社会保障和就业</t>
  </si>
  <si>
    <t>卫生健康</t>
  </si>
  <si>
    <t>节能环保</t>
  </si>
  <si>
    <t>城乡社区</t>
  </si>
  <si>
    <t>农林水</t>
  </si>
  <si>
    <t>交通运输</t>
  </si>
  <si>
    <t>资源勘探信息等</t>
  </si>
  <si>
    <t>商业服务业等</t>
  </si>
  <si>
    <t>金融</t>
  </si>
  <si>
    <t>自然资源海洋气象</t>
  </si>
  <si>
    <t>住房保障</t>
  </si>
  <si>
    <t>粮油物资储备</t>
  </si>
  <si>
    <t>灾害防治及应急管理</t>
  </si>
  <si>
    <t>其他专项转移支付</t>
  </si>
  <si>
    <t>表八</t>
  </si>
  <si>
    <t>2022年一般公共预算支出“三公”经费预算表</t>
  </si>
  <si>
    <t>科目</t>
  </si>
  <si>
    <t>项目名称</t>
  </si>
  <si>
    <t>sg001</t>
  </si>
  <si>
    <t>因公出国（境）费</t>
  </si>
  <si>
    <t>sg002hj</t>
  </si>
  <si>
    <t>公务用车购置及运行费</t>
  </si>
  <si>
    <t>sg002001</t>
  </si>
  <si>
    <t>公务用车购置费</t>
  </si>
  <si>
    <t>sg002002</t>
  </si>
  <si>
    <t>公务用车运行费</t>
  </si>
  <si>
    <t>sg003</t>
  </si>
  <si>
    <t>公务接待费</t>
  </si>
  <si>
    <t>表九</t>
  </si>
  <si>
    <t>2022年政府性基金预算收支表</t>
  </si>
  <si>
    <t>1030102</t>
  </si>
  <si>
    <t>一、农网还贷资金收入</t>
  </si>
  <si>
    <t>一、文化旅游体育与传媒支出</t>
  </si>
  <si>
    <t>1030112</t>
  </si>
  <si>
    <t>二、海南省高等级公路车辆通行附加费收入</t>
  </si>
  <si>
    <t>20707</t>
  </si>
  <si>
    <t xml:space="preserve">   国家电影事业发展专项资金安排的支出</t>
  </si>
  <si>
    <t>1030129</t>
  </si>
  <si>
    <t>三、国家电影事业发展专项资金收入</t>
  </si>
  <si>
    <t>2070701</t>
  </si>
  <si>
    <t xml:space="preserve">      资助国产影片放映</t>
  </si>
  <si>
    <t>1030146</t>
  </si>
  <si>
    <t>四、国有土地收益基金收入</t>
  </si>
  <si>
    <t>2070702</t>
  </si>
  <si>
    <t xml:space="preserve">      资助影院建设</t>
  </si>
  <si>
    <t>1030147</t>
  </si>
  <si>
    <t>五、农业土地开发资金收入</t>
  </si>
  <si>
    <t>2070703</t>
  </si>
  <si>
    <t xml:space="preserve">      资助少数民族语电影译制</t>
  </si>
  <si>
    <t>1030148</t>
  </si>
  <si>
    <t>六、国有土地使用权出让收入</t>
  </si>
  <si>
    <t>2070704</t>
  </si>
  <si>
    <t xml:space="preserve">      购买农村电影公益性放映版权服务</t>
  </si>
  <si>
    <t>103014801</t>
  </si>
  <si>
    <t xml:space="preserve">  土地出让价款收入</t>
  </si>
  <si>
    <t>2070799</t>
  </si>
  <si>
    <t xml:space="preserve">      其他国家电影事业发展专项资金支出</t>
  </si>
  <si>
    <t>103014802</t>
  </si>
  <si>
    <t xml:space="preserve">  补缴的土地价款</t>
  </si>
  <si>
    <t>20709</t>
  </si>
  <si>
    <t xml:space="preserve">   旅游发展基金支出</t>
  </si>
  <si>
    <t>103014803</t>
  </si>
  <si>
    <t xml:space="preserve">  划拨土地收入</t>
  </si>
  <si>
    <t>2070901</t>
  </si>
  <si>
    <t xml:space="preserve">      宣传促销</t>
  </si>
  <si>
    <t>103014898</t>
  </si>
  <si>
    <t xml:space="preserve">  缴纳新增建设用地土地有偿使用费</t>
  </si>
  <si>
    <t>2070902</t>
  </si>
  <si>
    <t xml:space="preserve">      行业规划</t>
  </si>
  <si>
    <t>103014899</t>
  </si>
  <si>
    <t xml:space="preserve">  其他土地出让收入</t>
  </si>
  <si>
    <t>2070903</t>
  </si>
  <si>
    <t xml:space="preserve">      旅游事业补助</t>
  </si>
  <si>
    <t>1030150</t>
  </si>
  <si>
    <t>七、大中型水库库区基金收入</t>
  </si>
  <si>
    <t>2070904</t>
  </si>
  <si>
    <t xml:space="preserve">      地方旅游开发项目补助</t>
  </si>
  <si>
    <t>1030155</t>
  </si>
  <si>
    <t>八、彩票公益金收入</t>
  </si>
  <si>
    <t>2070999</t>
  </si>
  <si>
    <t xml:space="preserve">      其他旅游发展基金支出 </t>
  </si>
  <si>
    <t>103015501</t>
  </si>
  <si>
    <t xml:space="preserve">  福利彩票公益金收入</t>
  </si>
  <si>
    <t>20710</t>
  </si>
  <si>
    <t xml:space="preserve">   国家电影事业发展专项资金对应专项债务收入安排的支出</t>
  </si>
  <si>
    <t>103015502</t>
  </si>
  <si>
    <t xml:space="preserve">  体育彩票公益金收入</t>
  </si>
  <si>
    <t>2071001</t>
  </si>
  <si>
    <t xml:space="preserve">      资助城市影院</t>
  </si>
  <si>
    <t>1030156</t>
  </si>
  <si>
    <t>九、城市基础设施配套费收入</t>
  </si>
  <si>
    <t>2071099</t>
  </si>
  <si>
    <t xml:space="preserve">      其他国家电影事业发展专项资金对应专项债务收入支出</t>
  </si>
  <si>
    <t>1030157</t>
  </si>
  <si>
    <t>十、小型水库移民扶助基金收入</t>
  </si>
  <si>
    <t>二、社会保障和就业支出</t>
  </si>
  <si>
    <t>1030158</t>
  </si>
  <si>
    <t>十一、国家重大水利工程建设基金收入</t>
  </si>
  <si>
    <t>20822</t>
  </si>
  <si>
    <t xml:space="preserve">    大中型水库移民后期扶持基金支出</t>
  </si>
  <si>
    <t>1030159</t>
  </si>
  <si>
    <t>十二、车辆通行费</t>
  </si>
  <si>
    <t>2082201</t>
  </si>
  <si>
    <t xml:space="preserve">      移民补助</t>
  </si>
  <si>
    <t>1030178</t>
  </si>
  <si>
    <t>十三、污水处理费收入</t>
  </si>
  <si>
    <t>2082202</t>
  </si>
  <si>
    <t xml:space="preserve">      基础设施建设和经济发展</t>
  </si>
  <si>
    <t>1030180</t>
  </si>
  <si>
    <t>十四、彩票发行机构和彩票销售机构的业务费用</t>
  </si>
  <si>
    <t>2082299</t>
  </si>
  <si>
    <t xml:space="preserve">      其他大中型水库移民后期扶持基金支出</t>
  </si>
  <si>
    <t>103018001</t>
  </si>
  <si>
    <t xml:space="preserve">  福利彩票销售机构的业务费用</t>
  </si>
  <si>
    <t>20823</t>
  </si>
  <si>
    <t xml:space="preserve">    小型水库移民扶助基金安排的支出</t>
  </si>
  <si>
    <t>103018002</t>
  </si>
  <si>
    <t xml:space="preserve">  体育彩票销售机构的业务费用</t>
  </si>
  <si>
    <t>2082301</t>
  </si>
  <si>
    <t>103018005</t>
  </si>
  <si>
    <t xml:space="preserve">  彩票兑奖周转金</t>
  </si>
  <si>
    <t>2082302</t>
  </si>
  <si>
    <t>103018006</t>
  </si>
  <si>
    <t xml:space="preserve">  彩票发行销售风险基金</t>
  </si>
  <si>
    <t>2082399</t>
  </si>
  <si>
    <t xml:space="preserve">      其他小型水库移民扶助基金支出</t>
  </si>
  <si>
    <t>103018007</t>
  </si>
  <si>
    <t xml:space="preserve">  彩票市场调控资金收入</t>
  </si>
  <si>
    <t>20829</t>
  </si>
  <si>
    <t xml:space="preserve">    小型水库移民扶助基金对应专项债务收入安排的支出</t>
  </si>
  <si>
    <t>1030199</t>
  </si>
  <si>
    <t>十五、其他政府性基金收入</t>
  </si>
  <si>
    <t>2082901</t>
  </si>
  <si>
    <t>10310</t>
  </si>
  <si>
    <t>十六、专项债券对应项目专项收入</t>
  </si>
  <si>
    <t>2082999</t>
  </si>
  <si>
    <t xml:space="preserve">      其他小型水库移民扶助基金对应专项债务收入安排的支出</t>
  </si>
  <si>
    <t>三、节能环保支出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</si>
  <si>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</si>
  <si>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</si>
  <si>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</si>
  <si>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</si>
  <si>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</si>
  <si>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</si>
  <si>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</si>
  <si>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</si>
  <si>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</si>
  <si>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</si>
  <si>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</si>
  <si>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</si>
  <si>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</si>
  <si>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</si>
  <si>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</si>
  <si>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</si>
  <si>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</si>
  <si>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</si>
  <si>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</si>
  <si>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</si>
  <si>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</si>
  <si>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</si>
  <si>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</si>
  <si>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</si>
  <si>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</si>
  <si>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</si>
  <si>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</si>
  <si>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</si>
  <si>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</si>
  <si>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</si>
  <si>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</si>
  <si>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</si>
  <si>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</si>
  <si>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</si>
  <si>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</si>
  <si>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</si>
  <si>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</si>
  <si>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</si>
  <si>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</si>
  <si>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</si>
  <si>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</si>
  <si>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</si>
  <si>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</si>
  <si>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</si>
  <si>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</si>
  <si>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</si>
  <si>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2120814</t>
  </si>
  <si>
    <t>农业生产发展支出</t>
  </si>
  <si>
    <t>2120815</t>
  </si>
  <si>
    <t>农村社会事业支出</t>
  </si>
  <si>
    <t>2120816</t>
  </si>
  <si>
    <t>农业农村生态环境支出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</si>
  <si>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</si>
  <si>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</si>
  <si>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</si>
  <si>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</si>
  <si>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</si>
  <si>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</si>
  <si>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</si>
  <si>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</si>
  <si>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</si>
  <si>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</si>
  <si>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</si>
  <si>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</si>
  <si>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</si>
  <si>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</si>
  <si>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</si>
  <si>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</si>
  <si>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</si>
  <si>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</si>
  <si>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</si>
  <si>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</si>
  <si>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</si>
  <si>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</si>
  <si>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</si>
  <si>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</si>
  <si>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</si>
  <si>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</si>
  <si>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</si>
  <si>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</si>
  <si>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</si>
  <si>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</si>
  <si>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</si>
  <si>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</si>
  <si>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</si>
  <si>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</si>
  <si>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</si>
  <si>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</si>
  <si>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</si>
  <si>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</si>
  <si>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</si>
  <si>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</si>
  <si>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</si>
  <si>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</si>
  <si>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</si>
  <si>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</si>
  <si>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</si>
  <si>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</si>
  <si>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</si>
  <si>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</si>
  <si>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</si>
  <si>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</si>
  <si>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</si>
  <si>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</si>
  <si>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</si>
  <si>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</si>
  <si>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</si>
  <si>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</si>
  <si>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</si>
  <si>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</si>
  <si>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</si>
  <si>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2121907</t>
  </si>
  <si>
    <t>2121910</t>
  </si>
  <si>
    <t>2121911</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</si>
  <si>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</si>
  <si>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</si>
  <si>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</si>
  <si>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</si>
  <si>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</si>
  <si>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</si>
  <si>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</si>
  <si>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</si>
  <si>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</si>
  <si>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</si>
  <si>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</si>
  <si>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</si>
  <si>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</si>
  <si>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</si>
  <si>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</si>
  <si>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</si>
  <si>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</si>
  <si>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</si>
  <si>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</si>
  <si>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</si>
  <si>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</si>
  <si>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</si>
  <si>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</si>
  <si>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</si>
  <si>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</si>
  <si>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</si>
  <si>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</si>
  <si>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</si>
  <si>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</si>
  <si>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六、交通运输支出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</si>
  <si>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</si>
  <si>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</si>
  <si>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</si>
  <si>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</si>
  <si>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</si>
  <si>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</si>
  <si>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</si>
  <si>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</si>
  <si>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</si>
  <si>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</si>
  <si>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</si>
  <si>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</si>
  <si>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</si>
  <si>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</si>
  <si>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</si>
  <si>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</si>
  <si>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</si>
  <si>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</si>
  <si>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</si>
  <si>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</si>
  <si>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</si>
  <si>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</si>
  <si>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</si>
  <si>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</si>
  <si>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</si>
  <si>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</si>
  <si>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</si>
  <si>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</si>
  <si>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</si>
  <si>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</si>
  <si>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</si>
  <si>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</si>
  <si>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</si>
  <si>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</si>
  <si>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</si>
  <si>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</si>
  <si>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</si>
  <si>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</si>
  <si>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</si>
  <si>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</si>
  <si>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</si>
  <si>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</si>
  <si>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</si>
  <si>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</si>
  <si>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</si>
  <si>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</si>
  <si>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</si>
  <si>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</si>
  <si>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</si>
  <si>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</si>
  <si>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</si>
  <si>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</si>
  <si>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</si>
  <si>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</si>
  <si>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</si>
  <si>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</si>
  <si>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</si>
  <si>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</si>
  <si>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</si>
  <si>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</si>
  <si>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</si>
  <si>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</si>
  <si>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</si>
  <si>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</si>
  <si>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</si>
  <si>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</si>
  <si>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</si>
  <si>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</si>
  <si>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</si>
  <si>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</si>
  <si>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</si>
  <si>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</si>
  <si>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</si>
  <si>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</si>
  <si>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</si>
  <si>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</si>
  <si>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</si>
  <si>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</si>
  <si>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</si>
  <si>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</si>
  <si>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</si>
  <si>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</si>
  <si>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</si>
  <si>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</si>
  <si>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</si>
  <si>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</si>
  <si>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</si>
  <si>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</si>
  <si>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</si>
  <si>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</si>
  <si>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</si>
  <si>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</si>
  <si>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</si>
  <si>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</si>
  <si>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</si>
  <si>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</si>
  <si>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</si>
  <si>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</si>
  <si>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</si>
  <si>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</si>
  <si>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</si>
  <si>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</si>
  <si>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</si>
  <si>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</si>
  <si>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</si>
  <si>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</si>
  <si>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</si>
  <si>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</si>
  <si>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</si>
  <si>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</si>
  <si>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</si>
  <si>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</si>
  <si>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</si>
  <si>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</si>
  <si>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</si>
  <si>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</si>
  <si>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</si>
  <si>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</si>
  <si>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</si>
  <si>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</si>
  <si>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</si>
  <si>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</si>
  <si>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</si>
  <si>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</si>
  <si>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</si>
  <si>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</si>
  <si>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</si>
  <si>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用于巩固脱贫衔接乡村振兴的彩票公益金支出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</si>
  <si>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</si>
  <si>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</si>
  <si>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</si>
  <si>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</si>
  <si>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</si>
  <si>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</si>
  <si>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</si>
  <si>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</si>
  <si>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</si>
  <si>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</si>
  <si>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</si>
  <si>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</si>
  <si>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</si>
  <si>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</si>
  <si>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</si>
  <si>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</si>
  <si>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</si>
  <si>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</si>
  <si>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</si>
  <si>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</si>
  <si>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</si>
  <si>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</si>
  <si>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</si>
  <si>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</si>
  <si>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</si>
  <si>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</si>
  <si>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</si>
  <si>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</si>
  <si>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</si>
  <si>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</si>
  <si>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</si>
  <si>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</si>
  <si>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</si>
  <si>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</si>
  <si>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</si>
  <si>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</si>
  <si>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</si>
  <si>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</si>
  <si>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2330401</t>
  </si>
  <si>
    <t xml:space="preserve">      海南省高等级公路车辆通行附加费债务发行费用支出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</si>
  <si>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</si>
  <si>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</si>
  <si>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</si>
  <si>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</si>
  <si>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</si>
  <si>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</si>
  <si>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</si>
  <si>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</si>
  <si>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</si>
  <si>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</si>
  <si>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</si>
  <si>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</si>
  <si>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</si>
  <si>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</si>
  <si>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</si>
  <si>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</si>
  <si>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</si>
  <si>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</si>
  <si>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</si>
  <si>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</si>
  <si>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</si>
  <si>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</si>
  <si>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</si>
  <si>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</si>
  <si>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</si>
  <si>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</si>
  <si>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</si>
  <si>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</si>
  <si>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</si>
  <si>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</si>
  <si>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</si>
  <si>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</si>
  <si>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</si>
  <si>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</si>
  <si>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</si>
  <si>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</si>
  <si>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</si>
  <si>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</si>
  <si>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</si>
  <si>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</si>
  <si>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</si>
  <si>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</si>
  <si>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</si>
  <si>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</si>
  <si>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</si>
  <si>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</si>
  <si>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</si>
  <si>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</si>
  <si>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</si>
  <si>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</si>
  <si>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</si>
  <si>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</si>
  <si>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</si>
  <si>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</si>
  <si>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</si>
  <si>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</si>
  <si>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</si>
  <si>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</si>
  <si>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</si>
  <si>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2340202</t>
  </si>
  <si>
    <t>2340203</t>
  </si>
  <si>
    <t xml:space="preserve">      创业担保贷款贴息</t>
  </si>
  <si>
    <t>2340204</t>
  </si>
  <si>
    <t xml:space="preserve">      援企稳岗补贴</t>
  </si>
  <si>
    <t>2340205</t>
  </si>
  <si>
    <t xml:space="preserve">      困难群众基本生活补助</t>
  </si>
  <si>
    <t>2340299</t>
  </si>
  <si>
    <t xml:space="preserve">      其他抗疫相关支出</t>
  </si>
  <si>
    <t>1100401</t>
  </si>
  <si>
    <t xml:space="preserve">  政府性基金补助收入</t>
  </si>
  <si>
    <t>2300401</t>
  </si>
  <si>
    <t xml:space="preserve">  政府性基金补助支出</t>
  </si>
  <si>
    <t>1100402</t>
  </si>
  <si>
    <t xml:space="preserve">  政府性基金上解收入</t>
  </si>
  <si>
    <t>2300402</t>
  </si>
  <si>
    <t xml:space="preserve">  政府性基金上解支出</t>
  </si>
  <si>
    <t xml:space="preserve">  年终结余（转）</t>
  </si>
  <si>
    <t>1100902</t>
  </si>
  <si>
    <t xml:space="preserve">    其中：地方政府性基金调入专项收入</t>
  </si>
  <si>
    <t>23104</t>
  </si>
  <si>
    <t xml:space="preserve">  地方政府专项债务还本支出</t>
  </si>
  <si>
    <t>1050402</t>
  </si>
  <si>
    <t xml:space="preserve">  地方政府专项债务收入</t>
  </si>
  <si>
    <t xml:space="preserve">  地方政府专项债务转贷支出</t>
  </si>
  <si>
    <t>1101102</t>
  </si>
  <si>
    <t xml:space="preserve">  地方政府专项债务转贷收入</t>
  </si>
  <si>
    <t>表十</t>
  </si>
  <si>
    <t>2022年政府性基金调入专项收入预算表</t>
  </si>
  <si>
    <t>表十一</t>
  </si>
  <si>
    <t>2022年政府性基金预算支出资金来源表</t>
  </si>
  <si>
    <t>当年预算收入安排</t>
  </si>
  <si>
    <t>转移支付收入安排</t>
  </si>
  <si>
    <t>上年结余</t>
  </si>
  <si>
    <t xml:space="preserve">    污水处理费安排的支出</t>
  </si>
  <si>
    <t>21370</t>
  </si>
  <si>
    <t xml:space="preserve">    大中型水库库区基金对应专项债务收入安排的支出</t>
  </si>
  <si>
    <t>21371</t>
  </si>
  <si>
    <t xml:space="preserve">    国家重大水利工程建设基金对应专项债务收入安排的支出</t>
  </si>
  <si>
    <t>表十二</t>
  </si>
  <si>
    <t>2022年财力预计情况表</t>
  </si>
  <si>
    <t>地区</t>
  </si>
  <si>
    <t>当年财力合计</t>
  </si>
  <si>
    <t>一般公共预算收入</t>
  </si>
  <si>
    <t>加：返还性收入</t>
  </si>
  <si>
    <t>加：一般性转移支付收入</t>
  </si>
  <si>
    <t>减：上解支出</t>
  </si>
  <si>
    <t>所得税基数返还收入</t>
  </si>
  <si>
    <t>成品油税费改革税收返还收入</t>
  </si>
  <si>
    <t>增值税税收返还收入</t>
  </si>
  <si>
    <t>消费税税收返还收入</t>
  </si>
  <si>
    <t>增值税五五分享税收返还收入</t>
  </si>
  <si>
    <t>其他返还性收入</t>
  </si>
  <si>
    <t>资源枯竭型城市转移支付补助收入</t>
  </si>
  <si>
    <t>资源勘探工业信息等共同财政事权转移支付收入</t>
  </si>
  <si>
    <t>加调入资金</t>
  </si>
  <si>
    <t>加动用预算稳定调节基金</t>
  </si>
  <si>
    <t>体制上解支出</t>
  </si>
  <si>
    <t>专项上解支出</t>
  </si>
  <si>
    <t>减调出资金</t>
  </si>
  <si>
    <t>表十三之一</t>
  </si>
  <si>
    <t>2022年地市县基金预算收入表</t>
  </si>
  <si>
    <t>2016年分地市县公共财政收支预算表</t>
  </si>
  <si>
    <t>农网还贷资金收入</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</si>
  <si>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</si>
  <si>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</si>
  <si>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</si>
  <si>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</si>
  <si>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</si>
  <si>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</si>
  <si>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</si>
  <si>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</si>
  <si>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小型水库移民扶助基金收入</t>
  </si>
  <si>
    <t>国家重大水利工程建设基金收入</t>
  </si>
  <si>
    <t>车辆通行费</t>
  </si>
  <si>
    <t>污水处理费收入</t>
  </si>
  <si>
    <t>彩票发行机构和彩票销售机构的业务费用</t>
  </si>
  <si>
    <t>其他政府性基金收入</t>
  </si>
  <si>
    <t>专项债券对应项目专项收入</t>
  </si>
  <si>
    <t>表十三之二</t>
  </si>
  <si>
    <t>2022年地市县基金预算支出表</t>
  </si>
  <si>
    <t>支      出</t>
  </si>
  <si>
    <t>抗疫特别国债安排的支出</t>
  </si>
  <si>
    <t>表十四</t>
  </si>
  <si>
    <t>2022年地市县基金收支总表</t>
  </si>
  <si>
    <t xml:space="preserve"> 地  区</t>
  </si>
  <si>
    <t>收              入</t>
  </si>
  <si>
    <t>支              出</t>
  </si>
  <si>
    <t>本  级</t>
  </si>
  <si>
    <t>转  移  性  收  入</t>
  </si>
  <si>
    <t>转  移  性  支  出</t>
  </si>
  <si>
    <t>政府性基金补助收入</t>
  </si>
  <si>
    <t>政府性基金上解收入</t>
  </si>
  <si>
    <t>上年结余收入</t>
  </si>
  <si>
    <t>其中地方政府性基金调入专项收入</t>
  </si>
  <si>
    <t>地方政府专项债务收入</t>
  </si>
  <si>
    <t>地方政府专项债务转贷收入</t>
  </si>
  <si>
    <t>政府性基金补助支出</t>
  </si>
  <si>
    <t>政府性基金上解支出</t>
  </si>
  <si>
    <t>调出资金</t>
  </si>
  <si>
    <t>年终结余</t>
  </si>
  <si>
    <t>地方政府专项债务还本支出</t>
  </si>
  <si>
    <t>地方政府专项债务转贷支出</t>
  </si>
</sst>
</file>

<file path=xl/styles.xml><?xml version="1.0" encoding="utf-8"?>
<styleSheet xmlns="http://schemas.openxmlformats.org/spreadsheetml/2006/main">
  <numFmts count="3">
    <numFmt numFmtId="176" formatCode="#,##0_ "/>
    <numFmt numFmtId="177" formatCode="0_ "/>
    <numFmt numFmtId="178" formatCode="0.0_ "/>
  </numFmts>
  <fonts count="27">
    <font>
      <sz val="12"/>
      <name val="宋体"/>
      <charset val="134"/>
    </font>
    <font>
      <sz val="16"/>
      <name val="黑体"/>
      <family val="3"/>
      <charset val="134"/>
    </font>
    <font>
      <b/>
      <sz val="16"/>
      <name val="黑体"/>
      <family val="3"/>
      <charset val="134"/>
    </font>
    <font>
      <sz val="11"/>
      <color rgb="FFFF0000"/>
      <name val="宋体"/>
      <family val="3"/>
      <charset val="134"/>
      <scheme val="minor"/>
    </font>
    <font>
      <sz val="11"/>
      <color theme="1"/>
      <name val="宋体"/>
      <family val="3"/>
      <charset val="134"/>
      <scheme val="minor"/>
    </font>
    <font>
      <b/>
      <sz val="11"/>
      <name val="宋体"/>
      <family val="3"/>
      <charset val="134"/>
      <scheme val="minor"/>
    </font>
    <font>
      <sz val="11"/>
      <name val="宋体"/>
      <family val="3"/>
      <charset val="134"/>
      <scheme val="minor"/>
    </font>
    <font>
      <sz val="12"/>
      <name val="黑体"/>
      <family val="3"/>
      <charset val="134"/>
    </font>
    <font>
      <sz val="11"/>
      <name val="宋体"/>
      <family val="3"/>
      <charset val="134"/>
    </font>
    <font>
      <b/>
      <sz val="11"/>
      <name val="宋体"/>
      <family val="3"/>
      <charset val="134"/>
    </font>
    <font>
      <sz val="18"/>
      <name val="黑体"/>
      <family val="3"/>
      <charset val="134"/>
    </font>
    <font>
      <sz val="16"/>
      <name val="楷体_GB2312"/>
      <charset val="134"/>
    </font>
    <font>
      <sz val="48"/>
      <name val="黑体"/>
      <family val="3"/>
      <charset val="134"/>
    </font>
    <font>
      <sz val="22"/>
      <name val="楷体_GB2312"/>
      <charset val="134"/>
    </font>
    <font>
      <b/>
      <sz val="24"/>
      <name val="黑体"/>
      <family val="3"/>
      <charset val="134"/>
    </font>
    <font>
      <b/>
      <sz val="18"/>
      <name val="黑体"/>
      <family val="3"/>
      <charset val="134"/>
    </font>
    <font>
      <sz val="11"/>
      <color indexed="10"/>
      <name val="宋体"/>
      <family val="3"/>
      <charset val="134"/>
    </font>
    <font>
      <sz val="12"/>
      <color rgb="FFFF0000"/>
      <name val="宋体"/>
      <family val="3"/>
      <charset val="134"/>
    </font>
    <font>
      <b/>
      <sz val="11"/>
      <color indexed="8"/>
      <name val="宋体"/>
      <family val="3"/>
      <charset val="134"/>
    </font>
    <font>
      <sz val="10"/>
      <name val="宋体"/>
      <family val="3"/>
      <charset val="134"/>
    </font>
    <font>
      <sz val="10"/>
      <name val="黑体"/>
      <family val="3"/>
      <charset val="134"/>
    </font>
    <font>
      <b/>
      <sz val="10"/>
      <name val="宋体"/>
      <family val="3"/>
      <charset val="134"/>
    </font>
    <font>
      <b/>
      <sz val="10"/>
      <name val="黑体"/>
      <family val="3"/>
      <charset val="134"/>
    </font>
    <font>
      <sz val="9"/>
      <name val="宋体"/>
      <family val="3"/>
      <charset val="134"/>
    </font>
    <font>
      <sz val="10"/>
      <name val="Helv"/>
    </font>
    <font>
      <sz val="12"/>
      <name val="宋体"/>
      <family val="3"/>
      <charset val="134"/>
    </font>
    <font>
      <b/>
      <sz val="12"/>
      <name val="宋体"/>
      <family val="3"/>
      <charset val="134"/>
    </font>
  </fonts>
  <fills count="11">
    <fill>
      <patternFill patternType="none"/>
    </fill>
    <fill>
      <patternFill patternType="gray125"/>
    </fill>
    <fill>
      <patternFill patternType="solid">
        <fgColor theme="0"/>
        <bgColor indexed="64"/>
      </patternFill>
    </fill>
    <fill>
      <patternFill patternType="solid">
        <fgColor theme="3" tint="0.79992065187536243"/>
        <bgColor indexed="64"/>
      </patternFill>
    </fill>
    <fill>
      <patternFill patternType="solid">
        <fgColor rgb="FFFFFF00"/>
        <bgColor indexed="64"/>
      </patternFill>
    </fill>
    <fill>
      <patternFill patternType="solid">
        <fgColor indexed="9"/>
        <bgColor indexed="64"/>
      </patternFill>
    </fill>
    <fill>
      <patternFill patternType="solid">
        <fgColor theme="3" tint="0.79995117038483843"/>
        <bgColor indexed="64"/>
      </patternFill>
    </fill>
    <fill>
      <patternFill patternType="solid">
        <fgColor rgb="FF87CEEB"/>
      </patternFill>
    </fill>
    <fill>
      <patternFill patternType="solid">
        <fgColor rgb="FF87CEEB"/>
      </patternFill>
    </fill>
    <fill>
      <patternFill patternType="solid">
        <fgColor theme="6" tint="0.39991454817346722"/>
        <bgColor indexed="64"/>
      </patternFill>
    </fill>
    <fill>
      <patternFill patternType="solid">
        <fgColor theme="5" tint="0.59999389629810485"/>
        <bgColor indexed="64"/>
      </patternFill>
    </fill>
  </fills>
  <borders count="13">
    <border>
      <left/>
      <right/>
      <top/>
      <bottom/>
      <diagonal/>
    </border>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1"/>
    <xf numFmtId="0" fontId="25" fillId="0" borderId="1"/>
    <xf numFmtId="0" fontId="25" fillId="0" borderId="1">
      <alignment vertical="center"/>
    </xf>
    <xf numFmtId="0" fontId="25" fillId="0" borderId="1">
      <alignment vertical="center"/>
    </xf>
    <xf numFmtId="0" fontId="25" fillId="0" borderId="1"/>
    <xf numFmtId="0" fontId="23" fillId="0" borderId="12">
      <alignment horizontal="right" vertical="center"/>
    </xf>
    <xf numFmtId="0" fontId="25" fillId="0" borderId="1"/>
    <xf numFmtId="0" fontId="24" fillId="0" borderId="1"/>
    <xf numFmtId="9" fontId="25" fillId="0" borderId="1" applyFont="0" applyFill="0" applyBorder="0" applyAlignment="0" applyProtection="0">
      <alignment vertical="center"/>
    </xf>
    <xf numFmtId="0" fontId="23" fillId="0" borderId="1"/>
    <xf numFmtId="0" fontId="25" fillId="0" borderId="1">
      <alignment vertical="center"/>
    </xf>
    <xf numFmtId="0" fontId="25" fillId="0" borderId="1">
      <alignment vertical="center"/>
    </xf>
  </cellStyleXfs>
  <cellXfs count="341">
    <xf numFmtId="0" fontId="0" fillId="0" borderId="1" xfId="0" applyFont="1"/>
    <xf numFmtId="0" fontId="1" fillId="2" borderId="1" xfId="0" applyFont="1" applyFill="1" applyAlignment="1" applyProtection="1">
      <alignment vertical="center"/>
      <protection locked="0"/>
    </xf>
    <xf numFmtId="0" fontId="2" fillId="2" borderId="1" xfId="0" applyFont="1" applyFill="1" applyAlignment="1">
      <alignment vertical="center"/>
    </xf>
    <xf numFmtId="0" fontId="3" fillId="2" borderId="1" xfId="0" applyFont="1" applyFill="1" applyAlignment="1">
      <alignment vertical="center"/>
    </xf>
    <xf numFmtId="0" fontId="1" fillId="2" borderId="1" xfId="0" applyFont="1" applyFill="1" applyAlignment="1">
      <alignment vertical="center"/>
    </xf>
    <xf numFmtId="0" fontId="2" fillId="2" borderId="1" xfId="0" applyFont="1" applyFill="1" applyAlignment="1" applyProtection="1">
      <alignment vertical="center"/>
      <protection locked="0"/>
    </xf>
    <xf numFmtId="0" fontId="4" fillId="2" borderId="1" xfId="0" applyFont="1" applyFill="1" applyAlignment="1" applyProtection="1">
      <alignment vertical="center"/>
      <protection locked="0"/>
    </xf>
    <xf numFmtId="0" fontId="5" fillId="2" borderId="1" xfId="0" applyFont="1" applyFill="1" applyAlignment="1">
      <alignment vertical="center"/>
    </xf>
    <xf numFmtId="0" fontId="6" fillId="0" borderId="1" xfId="0" applyFont="1" applyFill="1" applyAlignment="1">
      <alignment vertical="center"/>
    </xf>
    <xf numFmtId="0" fontId="2" fillId="2" borderId="1" xfId="1" applyFont="1" applyFill="1"/>
    <xf numFmtId="176" fontId="6" fillId="2" borderId="1" xfId="1" applyNumberFormat="1" applyFont="1" applyFill="1" applyAlignment="1">
      <alignment horizontal="right"/>
    </xf>
    <xf numFmtId="0" fontId="0" fillId="2" borderId="1" xfId="2" applyFont="1" applyFill="1" applyAlignment="1">
      <alignment vertical="center"/>
    </xf>
    <xf numFmtId="0" fontId="7" fillId="2" borderId="1" xfId="2" applyFont="1" applyFill="1" applyAlignment="1">
      <alignment vertical="center"/>
    </xf>
    <xf numFmtId="0" fontId="8" fillId="2" borderId="1" xfId="2" applyFont="1" applyFill="1" applyAlignment="1">
      <alignment vertical="center"/>
    </xf>
    <xf numFmtId="0" fontId="9" fillId="2" borderId="1" xfId="3" applyFont="1" applyFill="1" applyAlignment="1"/>
    <xf numFmtId="0" fontId="0" fillId="2" borderId="1" xfId="3" applyFont="1" applyFill="1" applyAlignment="1"/>
    <xf numFmtId="0" fontId="6" fillId="2" borderId="1" xfId="0" applyFont="1" applyFill="1" applyAlignment="1">
      <alignment vertical="center" wrapText="1"/>
    </xf>
    <xf numFmtId="0" fontId="2" fillId="2" borderId="1" xfId="0" applyFont="1" applyFill="1"/>
    <xf numFmtId="0" fontId="8" fillId="0" borderId="1" xfId="4" applyFont="1" applyFill="1" applyAlignment="1">
      <alignment vertical="center"/>
    </xf>
    <xf numFmtId="0" fontId="8" fillId="0" borderId="1" xfId="4" applyFont="1" applyFill="1" applyAlignment="1">
      <alignment vertical="center" wrapText="1"/>
    </xf>
    <xf numFmtId="0" fontId="8" fillId="0" borderId="1" xfId="4" applyFont="1" applyFill="1" applyAlignment="1">
      <alignment horizontal="center" vertical="center" wrapText="1"/>
    </xf>
    <xf numFmtId="0" fontId="8" fillId="0" borderId="1" xfId="4" applyFont="1" applyFill="1" applyAlignment="1">
      <alignment horizontal="right" vertical="center"/>
    </xf>
    <xf numFmtId="0" fontId="0" fillId="0" borderId="1" xfId="0" applyFont="1" applyFill="1" applyBorder="1" applyAlignment="1">
      <alignment horizontal="right" vertical="center"/>
    </xf>
    <xf numFmtId="0" fontId="0" fillId="0" borderId="1" xfId="0" applyFont="1" applyFill="1" applyBorder="1" applyAlignment="1">
      <alignment horizontal="right"/>
    </xf>
    <xf numFmtId="0" fontId="0" fillId="2" borderId="1" xfId="0" applyFont="1" applyFill="1" applyAlignment="1" applyProtection="1">
      <alignment vertical="center"/>
      <protection locked="0"/>
    </xf>
    <xf numFmtId="0" fontId="10" fillId="2" borderId="1" xfId="0" applyFont="1" applyFill="1" applyAlignment="1" applyProtection="1">
      <alignment vertical="center"/>
      <protection locked="0"/>
    </xf>
    <xf numFmtId="0" fontId="11" fillId="2" borderId="1" xfId="0" applyFont="1" applyFill="1" applyAlignment="1" applyProtection="1">
      <alignment vertical="center"/>
      <protection locked="0"/>
    </xf>
    <xf numFmtId="0" fontId="12" fillId="2" borderId="1" xfId="0" applyFont="1" applyFill="1" applyAlignment="1" applyProtection="1">
      <alignment horizontal="center" vertical="center"/>
      <protection locked="0"/>
    </xf>
    <xf numFmtId="0" fontId="13" fillId="2" borderId="1" xfId="0" applyFont="1" applyFill="1" applyAlignment="1" applyProtection="1">
      <alignment horizontal="center" vertical="center"/>
      <protection locked="0"/>
    </xf>
    <xf numFmtId="0" fontId="14" fillId="2" borderId="1" xfId="0" applyFont="1" applyFill="1" applyAlignment="1" applyProtection="1">
      <alignment horizontal="center" vertical="center"/>
      <protection locked="0"/>
    </xf>
    <xf numFmtId="0" fontId="1" fillId="2" borderId="1" xfId="0" applyFont="1" applyFill="1" applyAlignment="1" applyProtection="1">
      <alignment horizontal="left" vertical="center"/>
      <protection locked="0"/>
    </xf>
    <xf numFmtId="0" fontId="6" fillId="2" borderId="1" xfId="0" applyFont="1" applyFill="1" applyAlignment="1">
      <alignment vertical="center"/>
    </xf>
    <xf numFmtId="49" fontId="7" fillId="2" borderId="1" xfId="0" applyNumberFormat="1" applyFont="1" applyFill="1" applyAlignment="1">
      <alignment vertical="center"/>
    </xf>
    <xf numFmtId="0" fontId="6" fillId="2" borderId="1" xfId="0" applyFont="1" applyFill="1" applyAlignment="1">
      <alignment horizontal="right" vertical="center" wrapText="1"/>
    </xf>
    <xf numFmtId="49" fontId="5"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9" fillId="2" borderId="6" xfId="2" applyFont="1" applyFill="1" applyBorder="1" applyAlignment="1">
      <alignment horizontal="center" vertical="center" wrapText="1"/>
    </xf>
    <xf numFmtId="49" fontId="6" fillId="3" borderId="6" xfId="0" applyNumberFormat="1" applyFont="1" applyFill="1" applyBorder="1" applyAlignment="1">
      <alignment horizontal="left" vertical="center"/>
    </xf>
    <xf numFmtId="0" fontId="6" fillId="3" borderId="6" xfId="0" applyFont="1" applyFill="1" applyBorder="1" applyAlignment="1">
      <alignment vertical="center"/>
    </xf>
    <xf numFmtId="0" fontId="6" fillId="3" borderId="6" xfId="0" applyFont="1" applyFill="1" applyBorder="1" applyAlignment="1">
      <alignment horizontal="right" vertical="center" wrapText="1"/>
    </xf>
    <xf numFmtId="49" fontId="6" fillId="2" borderId="6" xfId="0" applyNumberFormat="1" applyFont="1" applyFill="1" applyBorder="1" applyAlignment="1">
      <alignment horizontal="left" vertical="center"/>
    </xf>
    <xf numFmtId="0" fontId="6" fillId="2" borderId="6" xfId="0" applyFont="1" applyFill="1" applyBorder="1" applyAlignment="1">
      <alignment vertical="center"/>
    </xf>
    <xf numFmtId="0" fontId="6" fillId="2" borderId="6" xfId="0" applyFont="1" applyFill="1" applyBorder="1" applyAlignment="1">
      <alignment horizontal="right" vertical="center" wrapText="1"/>
    </xf>
    <xf numFmtId="176" fontId="6" fillId="2" borderId="6" xfId="0" applyNumberFormat="1" applyFont="1" applyFill="1" applyBorder="1" applyAlignment="1">
      <alignment horizontal="right" vertical="center" wrapText="1"/>
    </xf>
    <xf numFmtId="176" fontId="6" fillId="3" borderId="6" xfId="0" applyNumberFormat="1" applyFont="1" applyFill="1" applyBorder="1" applyAlignment="1">
      <alignment horizontal="right" vertical="center" wrapText="1"/>
    </xf>
    <xf numFmtId="0" fontId="6" fillId="2" borderId="6" xfId="0" applyFont="1" applyFill="1" applyBorder="1" applyAlignment="1">
      <alignment horizontal="left" vertical="center"/>
    </xf>
    <xf numFmtId="176" fontId="6" fillId="2" borderId="6" xfId="0" applyNumberFormat="1" applyFont="1" applyFill="1" applyBorder="1" applyAlignment="1">
      <alignment vertical="center" wrapText="1"/>
    </xf>
    <xf numFmtId="176" fontId="3" fillId="2" borderId="6" xfId="0" applyNumberFormat="1" applyFont="1" applyFill="1" applyBorder="1" applyAlignment="1">
      <alignment vertical="center" wrapText="1"/>
    </xf>
    <xf numFmtId="176" fontId="5" fillId="3" borderId="6" xfId="0" applyNumberFormat="1" applyFont="1" applyFill="1" applyBorder="1" applyAlignment="1">
      <alignment horizontal="right" vertical="center" wrapText="1"/>
    </xf>
    <xf numFmtId="176" fontId="6" fillId="3" borderId="6" xfId="0" applyNumberFormat="1" applyFont="1" applyFill="1" applyBorder="1" applyAlignment="1">
      <alignment vertical="center" wrapText="1"/>
    </xf>
    <xf numFmtId="0" fontId="6" fillId="2" borderId="1" xfId="0" applyFont="1" applyFill="1" applyAlignment="1">
      <alignment horizontal="left" vertical="center"/>
    </xf>
    <xf numFmtId="49" fontId="7" fillId="2" borderId="1" xfId="0" applyNumberFormat="1" applyFont="1" applyFill="1" applyAlignment="1">
      <alignment horizontal="left" vertical="center"/>
    </xf>
    <xf numFmtId="0" fontId="6" fillId="2" borderId="1" xfId="0" applyFont="1" applyFill="1" applyAlignment="1">
      <alignment horizontal="right" vertical="center"/>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6" xfId="2" applyFont="1" applyFill="1" applyBorder="1" applyAlignment="1">
      <alignment horizontal="center" vertical="center" wrapText="1"/>
    </xf>
    <xf numFmtId="0" fontId="6" fillId="3" borderId="3" xfId="0" applyFont="1" applyFill="1" applyBorder="1" applyAlignment="1">
      <alignment vertical="center"/>
    </xf>
    <xf numFmtId="176" fontId="6" fillId="3" borderId="6" xfId="0" applyNumberFormat="1" applyFont="1" applyFill="1" applyBorder="1" applyAlignment="1">
      <alignment horizontal="right" vertical="center"/>
    </xf>
    <xf numFmtId="49" fontId="6" fillId="4" borderId="6" xfId="0" applyNumberFormat="1" applyFont="1" applyFill="1" applyBorder="1" applyAlignment="1">
      <alignment horizontal="left" vertical="center"/>
    </xf>
    <xf numFmtId="177" fontId="6" fillId="4" borderId="3" xfId="0" applyNumberFormat="1" applyFont="1" applyFill="1" applyBorder="1" applyAlignment="1" applyProtection="1">
      <alignment horizontal="left" vertical="center"/>
      <protection locked="0"/>
    </xf>
    <xf numFmtId="176" fontId="6" fillId="4" borderId="6" xfId="0" applyNumberFormat="1" applyFont="1" applyFill="1" applyBorder="1" applyAlignment="1">
      <alignment horizontal="right" vertical="center"/>
    </xf>
    <xf numFmtId="177" fontId="6" fillId="2" borderId="3" xfId="0" applyNumberFormat="1" applyFont="1" applyFill="1" applyBorder="1" applyAlignment="1" applyProtection="1">
      <alignment horizontal="left" vertical="center"/>
      <protection locked="0"/>
    </xf>
    <xf numFmtId="176" fontId="6" fillId="2" borderId="6" xfId="0" applyNumberFormat="1" applyFont="1" applyFill="1" applyBorder="1" applyAlignment="1">
      <alignment horizontal="right" vertical="center"/>
    </xf>
    <xf numFmtId="178"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177" fontId="6" fillId="2" borderId="8" xfId="0" applyNumberFormat="1" applyFont="1" applyFill="1" applyBorder="1" applyAlignment="1" applyProtection="1">
      <alignment horizontal="left" vertical="center"/>
      <protection locked="0"/>
    </xf>
    <xf numFmtId="178" fontId="6" fillId="4" borderId="3" xfId="0" applyNumberFormat="1" applyFont="1" applyFill="1" applyBorder="1" applyAlignment="1" applyProtection="1">
      <alignment horizontal="left" vertical="center"/>
      <protection locked="0"/>
    </xf>
    <xf numFmtId="177" fontId="6" fillId="4" borderId="8" xfId="0" applyNumberFormat="1" applyFont="1" applyFill="1" applyBorder="1" applyAlignment="1" applyProtection="1">
      <alignment horizontal="left" vertical="center"/>
      <protection locked="0"/>
    </xf>
    <xf numFmtId="178" fontId="6" fillId="2" borderId="8" xfId="0" applyNumberFormat="1" applyFont="1" applyFill="1" applyBorder="1" applyAlignment="1" applyProtection="1">
      <alignment horizontal="left" vertical="center"/>
      <protection locked="0"/>
    </xf>
    <xf numFmtId="0" fontId="6" fillId="4" borderId="8" xfId="0" applyFont="1" applyFill="1" applyBorder="1" applyAlignment="1">
      <alignment vertical="center"/>
    </xf>
    <xf numFmtId="0" fontId="6" fillId="4" borderId="3" xfId="0" applyFont="1" applyFill="1" applyBorder="1" applyAlignment="1">
      <alignment vertical="center"/>
    </xf>
    <xf numFmtId="176" fontId="6" fillId="4" borderId="6" xfId="0" applyNumberFormat="1" applyFont="1" applyFill="1" applyBorder="1" applyAlignment="1" applyProtection="1">
      <alignment horizontal="right" vertical="center"/>
      <protection locked="0"/>
    </xf>
    <xf numFmtId="49" fontId="6" fillId="0" borderId="6" xfId="0" applyNumberFormat="1" applyFont="1" applyFill="1" applyBorder="1" applyAlignment="1">
      <alignment horizontal="left" vertical="center"/>
    </xf>
    <xf numFmtId="177" fontId="6" fillId="0" borderId="3" xfId="0" applyNumberFormat="1" applyFont="1" applyFill="1" applyBorder="1" applyAlignment="1" applyProtection="1">
      <alignment horizontal="left" vertical="center"/>
      <protection locked="0"/>
    </xf>
    <xf numFmtId="176" fontId="6" fillId="0" borderId="6" xfId="0" applyNumberFormat="1" applyFont="1" applyFill="1" applyBorder="1" applyAlignment="1">
      <alignment horizontal="right" vertical="center"/>
    </xf>
    <xf numFmtId="178" fontId="6" fillId="0" borderId="3" xfId="0" applyNumberFormat="1" applyFont="1" applyFill="1" applyBorder="1" applyAlignment="1" applyProtection="1">
      <alignment horizontal="left" vertical="center"/>
      <protection locked="0"/>
    </xf>
    <xf numFmtId="0" fontId="6" fillId="4" borderId="3" xfId="0" applyFont="1" applyFill="1" applyBorder="1" applyAlignment="1">
      <alignment horizontal="left" vertical="center"/>
    </xf>
    <xf numFmtId="0" fontId="6" fillId="0" borderId="3" xfId="0" applyFont="1" applyFill="1" applyBorder="1" applyAlignment="1">
      <alignment vertical="center"/>
    </xf>
    <xf numFmtId="0" fontId="6" fillId="0" borderId="5" xfId="0" applyFont="1" applyFill="1" applyBorder="1" applyAlignment="1">
      <alignment vertical="center"/>
    </xf>
    <xf numFmtId="0" fontId="6" fillId="3" borderId="5" xfId="0" applyFont="1" applyFill="1" applyBorder="1" applyAlignment="1">
      <alignment vertical="center"/>
    </xf>
    <xf numFmtId="0" fontId="6" fillId="4" borderId="5" xfId="0" applyFont="1" applyFill="1" applyBorder="1" applyAlignment="1">
      <alignment vertical="center"/>
    </xf>
    <xf numFmtId="0" fontId="6" fillId="2" borderId="5" xfId="0" applyFont="1" applyFill="1" applyBorder="1" applyAlignment="1">
      <alignment vertical="center"/>
    </xf>
    <xf numFmtId="0" fontId="6" fillId="3" borderId="6" xfId="0" applyFont="1" applyFill="1" applyBorder="1" applyAlignment="1">
      <alignment horizontal="left" vertical="center"/>
    </xf>
    <xf numFmtId="0" fontId="6" fillId="3" borderId="3" xfId="0" applyFont="1" applyFill="1" applyBorder="1" applyAlignment="1">
      <alignment horizontal="distributed" vertical="center"/>
    </xf>
    <xf numFmtId="0" fontId="6" fillId="2" borderId="1" xfId="0" applyFont="1" applyFill="1" applyAlignment="1" applyProtection="1">
      <alignment vertical="center"/>
      <protection locked="0"/>
    </xf>
    <xf numFmtId="0" fontId="7" fillId="2" borderId="1" xfId="0" applyFont="1" applyFill="1" applyAlignment="1" applyProtection="1">
      <alignment vertical="center"/>
      <protection locked="0"/>
    </xf>
    <xf numFmtId="0" fontId="6" fillId="2" borderId="1"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6" fillId="2" borderId="6" xfId="0" applyFont="1" applyFill="1" applyBorder="1" applyAlignment="1" applyProtection="1">
      <alignment vertical="center"/>
      <protection locked="0"/>
    </xf>
    <xf numFmtId="0" fontId="5" fillId="3" borderId="6" xfId="0" applyFont="1" applyFill="1" applyBorder="1" applyAlignment="1" applyProtection="1">
      <alignment horizontal="left" vertical="center"/>
      <protection locked="0"/>
    </xf>
    <xf numFmtId="176" fontId="5" fillId="3" borderId="6" xfId="0" applyNumberFormat="1" applyFont="1" applyFill="1" applyBorder="1" applyAlignment="1" applyProtection="1">
      <alignment horizontal="right" vertical="center"/>
      <protection locked="0"/>
    </xf>
    <xf numFmtId="176" fontId="6" fillId="3" borderId="6" xfId="0" applyNumberFormat="1" applyFont="1" applyFill="1" applyBorder="1" applyAlignment="1" applyProtection="1">
      <alignment horizontal="right" vertical="center"/>
      <protection locked="0"/>
    </xf>
    <xf numFmtId="0" fontId="6" fillId="0" borderId="6" xfId="0" applyFont="1" applyFill="1" applyBorder="1" applyAlignment="1" applyProtection="1">
      <alignment vertical="center"/>
      <protection locked="0"/>
    </xf>
    <xf numFmtId="1" fontId="5" fillId="3" borderId="6" xfId="0" applyNumberFormat="1" applyFont="1" applyFill="1" applyBorder="1" applyAlignment="1" applyProtection="1">
      <alignment vertical="center"/>
      <protection locked="0"/>
    </xf>
    <xf numFmtId="1" fontId="6" fillId="3" borderId="6" xfId="0" applyNumberFormat="1" applyFont="1" applyFill="1" applyBorder="1" applyAlignment="1" applyProtection="1">
      <alignment horizontal="left" vertical="center"/>
      <protection locked="0"/>
    </xf>
    <xf numFmtId="1" fontId="6" fillId="2" borderId="6" xfId="0" applyNumberFormat="1" applyFont="1" applyFill="1" applyBorder="1" applyAlignment="1" applyProtection="1">
      <alignment horizontal="left" vertical="center"/>
      <protection locked="0"/>
    </xf>
    <xf numFmtId="176" fontId="6" fillId="2" borderId="6" xfId="0" applyNumberFormat="1" applyFont="1" applyFill="1" applyBorder="1" applyAlignment="1" applyProtection="1">
      <alignment horizontal="right" vertical="center"/>
      <protection locked="0"/>
    </xf>
    <xf numFmtId="1" fontId="6" fillId="2" borderId="6" xfId="0" applyNumberFormat="1" applyFont="1" applyFill="1" applyBorder="1" applyAlignment="1" applyProtection="1">
      <alignment vertical="center"/>
      <protection locked="0"/>
    </xf>
    <xf numFmtId="1" fontId="6" fillId="3" borderId="6" xfId="0" applyNumberFormat="1" applyFont="1" applyFill="1" applyBorder="1" applyAlignment="1" applyProtection="1">
      <alignment vertical="center"/>
      <protection locked="0"/>
    </xf>
    <xf numFmtId="0" fontId="6" fillId="2" borderId="6" xfId="0" applyNumberFormat="1" applyFont="1" applyFill="1" applyBorder="1" applyAlignment="1" applyProtection="1">
      <alignment vertical="center"/>
      <protection locked="0"/>
    </xf>
    <xf numFmtId="3" fontId="6" fillId="2" borderId="6" xfId="0" applyNumberFormat="1" applyFont="1" applyFill="1" applyBorder="1" applyAlignment="1" applyProtection="1">
      <alignment vertical="center"/>
      <protection locked="0"/>
    </xf>
    <xf numFmtId="0" fontId="6" fillId="2" borderId="6" xfId="0" applyFont="1" applyFill="1" applyBorder="1" applyAlignment="1" applyProtection="1">
      <alignment vertical="center" wrapText="1"/>
      <protection locked="0"/>
    </xf>
    <xf numFmtId="176" fontId="6" fillId="2" borderId="6" xfId="0" applyNumberFormat="1" applyFont="1" applyFill="1" applyBorder="1" applyAlignment="1" applyProtection="1">
      <alignment horizontal="right" vertical="center" wrapText="1"/>
      <protection locked="0"/>
    </xf>
    <xf numFmtId="3" fontId="6" fillId="3" borderId="6" xfId="0" applyNumberFormat="1" applyFont="1" applyFill="1" applyBorder="1" applyAlignment="1" applyProtection="1">
      <alignment vertical="center"/>
      <protection locked="0"/>
    </xf>
    <xf numFmtId="176" fontId="4" fillId="2" borderId="6" xfId="0" applyNumberFormat="1" applyFont="1" applyFill="1" applyBorder="1" applyAlignment="1" applyProtection="1">
      <alignment horizontal="right" vertical="center"/>
      <protection locked="0"/>
    </xf>
    <xf numFmtId="0" fontId="8" fillId="5" borderId="6" xfId="0" quotePrefix="1" applyFont="1" applyFill="1" applyBorder="1" applyAlignment="1" applyProtection="1">
      <alignment vertical="center"/>
      <protection locked="0"/>
    </xf>
    <xf numFmtId="0" fontId="6" fillId="3" borderId="6" xfId="0" applyFont="1" applyFill="1" applyBorder="1" applyAlignment="1" applyProtection="1">
      <alignment vertical="center"/>
      <protection locked="0"/>
    </xf>
    <xf numFmtId="0" fontId="16" fillId="5" borderId="6" xfId="0" quotePrefix="1" applyFont="1" applyFill="1" applyBorder="1" applyAlignment="1" applyProtection="1">
      <alignment vertical="center"/>
      <protection locked="0"/>
    </xf>
    <xf numFmtId="0" fontId="16" fillId="0" borderId="6" xfId="0" quotePrefix="1" applyFont="1" applyFill="1" applyBorder="1" applyAlignment="1" applyProtection="1">
      <alignment vertical="center"/>
      <protection locked="0"/>
    </xf>
    <xf numFmtId="0" fontId="6" fillId="2" borderId="6" xfId="0" applyFont="1" applyFill="1" applyBorder="1" applyAlignment="1" applyProtection="1">
      <alignment horizontal="left" vertical="center" wrapText="1"/>
      <protection locked="0"/>
    </xf>
    <xf numFmtId="176" fontId="6" fillId="0" borderId="6" xfId="0" applyNumberFormat="1" applyFont="1" applyFill="1" applyBorder="1" applyAlignment="1" applyProtection="1">
      <alignment horizontal="right" vertical="center"/>
      <protection locked="0"/>
    </xf>
    <xf numFmtId="0" fontId="3" fillId="2" borderId="6" xfId="0" applyFont="1" applyFill="1" applyBorder="1" applyAlignment="1" applyProtection="1">
      <alignment vertical="center"/>
      <protection locked="0"/>
    </xf>
    <xf numFmtId="0" fontId="5" fillId="3" borderId="6" xfId="0" applyFont="1" applyFill="1" applyBorder="1" applyAlignment="1" applyProtection="1">
      <alignment horizontal="distributed" vertical="center" indent="2"/>
      <protection locked="0"/>
    </xf>
    <xf numFmtId="0" fontId="6" fillId="2" borderId="1" xfId="0" applyFont="1" applyFill="1" applyBorder="1" applyAlignment="1" applyProtection="1">
      <alignment vertical="center"/>
      <protection locked="0"/>
    </xf>
    <xf numFmtId="0" fontId="6" fillId="3" borderId="1" xfId="0" applyFont="1" applyFill="1" applyAlignment="1" applyProtection="1">
      <alignment vertical="center"/>
      <protection locked="0"/>
    </xf>
    <xf numFmtId="0" fontId="6" fillId="0" borderId="1" xfId="0" applyFont="1" applyFill="1" applyAlignment="1" applyProtection="1">
      <alignment vertical="center"/>
      <protection locked="0"/>
    </xf>
    <xf numFmtId="0" fontId="6" fillId="6" borderId="1" xfId="0" applyFont="1" applyFill="1" applyBorder="1" applyAlignment="1" applyProtection="1">
      <alignment vertical="center"/>
      <protection locked="0"/>
    </xf>
    <xf numFmtId="49" fontId="6" fillId="6" borderId="6" xfId="0" applyNumberFormat="1" applyFont="1" applyFill="1" applyBorder="1" applyAlignment="1">
      <alignment horizontal="left" vertical="center"/>
    </xf>
    <xf numFmtId="0" fontId="6" fillId="6" borderId="6" xfId="0" applyFont="1" applyFill="1" applyBorder="1" applyAlignment="1">
      <alignment vertical="center"/>
    </xf>
    <xf numFmtId="176" fontId="6" fillId="6" borderId="6" xfId="0" applyNumberFormat="1" applyFont="1" applyFill="1" applyBorder="1" applyAlignment="1">
      <alignment vertical="center" wrapText="1"/>
    </xf>
    <xf numFmtId="0" fontId="6" fillId="6" borderId="1" xfId="0" applyFont="1" applyFill="1" applyAlignment="1">
      <alignment vertical="center"/>
    </xf>
    <xf numFmtId="49" fontId="6" fillId="2" borderId="6" xfId="0" applyNumberFormat="1" applyFont="1" applyFill="1" applyBorder="1" applyAlignment="1" applyProtection="1">
      <alignment horizontal="left" vertical="center"/>
      <protection locked="0"/>
    </xf>
    <xf numFmtId="177" fontId="6" fillId="2" borderId="6" xfId="0" applyNumberFormat="1" applyFont="1" applyFill="1" applyBorder="1" applyAlignment="1" applyProtection="1">
      <alignment horizontal="left" vertical="center"/>
      <protection locked="0"/>
    </xf>
    <xf numFmtId="178" fontId="6" fillId="2" borderId="6" xfId="0" applyNumberFormat="1" applyFont="1" applyFill="1" applyBorder="1" applyAlignment="1" applyProtection="1">
      <alignment horizontal="left" vertical="center"/>
      <protection locked="0"/>
    </xf>
    <xf numFmtId="176" fontId="6" fillId="6" borderId="6" xfId="0" applyNumberFormat="1" applyFont="1" applyFill="1" applyBorder="1" applyAlignment="1" applyProtection="1">
      <alignment vertical="center" wrapText="1"/>
      <protection locked="0"/>
    </xf>
    <xf numFmtId="49" fontId="6" fillId="6" borderId="6" xfId="0" applyNumberFormat="1" applyFont="1" applyFill="1" applyBorder="1" applyAlignment="1" applyProtection="1">
      <alignment horizontal="left" vertical="center"/>
      <protection locked="0"/>
    </xf>
    <xf numFmtId="49" fontId="6" fillId="0" borderId="6" xfId="0" applyNumberFormat="1" applyFont="1" applyFill="1" applyBorder="1" applyAlignment="1" applyProtection="1">
      <alignment horizontal="left" vertical="center"/>
      <protection locked="0"/>
    </xf>
    <xf numFmtId="0" fontId="6" fillId="0" borderId="6" xfId="0" applyFont="1" applyFill="1" applyBorder="1" applyAlignment="1">
      <alignment vertical="center"/>
    </xf>
    <xf numFmtId="176" fontId="6" fillId="0" borderId="6" xfId="0" applyNumberFormat="1" applyFont="1" applyFill="1" applyBorder="1" applyAlignment="1">
      <alignment vertical="center" wrapText="1"/>
    </xf>
    <xf numFmtId="177" fontId="6" fillId="0" borderId="6" xfId="0" applyNumberFormat="1" applyFont="1" applyFill="1" applyBorder="1" applyAlignment="1" applyProtection="1">
      <alignment horizontal="left" vertical="center"/>
      <protection locked="0"/>
    </xf>
    <xf numFmtId="49" fontId="6" fillId="2" borderId="6" xfId="0" applyNumberFormat="1" applyFont="1" applyFill="1" applyBorder="1" applyAlignment="1">
      <alignment vertical="center"/>
    </xf>
    <xf numFmtId="0" fontId="9" fillId="0" borderId="6" xfId="2" applyFont="1" applyFill="1" applyBorder="1" applyAlignment="1" applyProtection="1">
      <alignment horizontal="distributed" vertical="center"/>
    </xf>
    <xf numFmtId="0" fontId="0" fillId="6" borderId="1" xfId="0" applyFont="1" applyFill="1" applyBorder="1" applyAlignment="1">
      <alignment vertical="center"/>
    </xf>
    <xf numFmtId="0" fontId="6" fillId="2" borderId="1" xfId="0" applyFont="1" applyFill="1" applyBorder="1" applyAlignment="1">
      <alignment vertical="center"/>
    </xf>
    <xf numFmtId="0" fontId="6" fillId="2" borderId="1" xfId="0" applyFont="1" applyFill="1" applyBorder="1" applyAlignment="1">
      <alignment horizontal="right" vertical="center"/>
    </xf>
    <xf numFmtId="176" fontId="6" fillId="6" borderId="6" xfId="0" applyNumberFormat="1" applyFont="1" applyFill="1" applyBorder="1" applyAlignment="1">
      <alignment horizontal="right" vertical="center"/>
    </xf>
    <xf numFmtId="176" fontId="5" fillId="6" borderId="6" xfId="0" applyNumberFormat="1" applyFont="1" applyFill="1" applyBorder="1" applyAlignment="1">
      <alignment horizontal="right" vertical="center" wrapText="1"/>
    </xf>
    <xf numFmtId="176" fontId="6" fillId="6" borderId="6" xfId="0" applyNumberFormat="1" applyFont="1" applyFill="1" applyBorder="1" applyAlignment="1">
      <alignment horizontal="right" vertical="center" wrapText="1"/>
    </xf>
    <xf numFmtId="177" fontId="6" fillId="2" borderId="6" xfId="0" applyNumberFormat="1" applyFont="1" applyFill="1" applyBorder="1" applyAlignment="1" applyProtection="1">
      <alignment vertical="center"/>
      <protection locked="0"/>
    </xf>
    <xf numFmtId="0" fontId="0" fillId="2" borderId="1" xfId="2" applyFont="1" applyFill="1" applyBorder="1" applyAlignment="1" applyProtection="1">
      <alignment vertical="center"/>
    </xf>
    <xf numFmtId="0" fontId="17" fillId="6" borderId="1" xfId="2" applyFont="1" applyFill="1" applyBorder="1" applyAlignment="1" applyProtection="1">
      <alignment horizontal="left" vertical="center"/>
    </xf>
    <xf numFmtId="0" fontId="6" fillId="2" borderId="1" xfId="1" applyFont="1" applyFill="1"/>
    <xf numFmtId="0" fontId="3" fillId="2" borderId="1" xfId="1" applyFont="1" applyFill="1"/>
    <xf numFmtId="0" fontId="7" fillId="2" borderId="1" xfId="0" applyFont="1" applyFill="1" applyAlignment="1">
      <alignment vertical="center"/>
    </xf>
    <xf numFmtId="0" fontId="15" fillId="2" borderId="1" xfId="0" applyFont="1" applyFill="1" applyAlignment="1">
      <alignment horizontal="center" vertical="center" wrapText="1"/>
    </xf>
    <xf numFmtId="0" fontId="15" fillId="2" borderId="1" xfId="0" applyFont="1" applyFill="1" applyAlignment="1">
      <alignment horizontal="center" vertical="center"/>
    </xf>
    <xf numFmtId="0" fontId="6" fillId="2" borderId="1" xfId="1" applyNumberFormat="1" applyFont="1" applyFill="1" applyAlignment="1" applyProtection="1">
      <alignment horizontal="right" vertical="center"/>
    </xf>
    <xf numFmtId="0" fontId="3" fillId="2" borderId="1" xfId="1" applyNumberFormat="1" applyFont="1" applyFill="1" applyAlignment="1" applyProtection="1">
      <alignment horizontal="right" vertical="center"/>
    </xf>
    <xf numFmtId="0" fontId="6" fillId="2" borderId="2" xfId="1" applyNumberFormat="1" applyFont="1" applyFill="1" applyBorder="1" applyAlignment="1" applyProtection="1">
      <alignment horizontal="center" vertical="center" wrapText="1"/>
    </xf>
    <xf numFmtId="0" fontId="6" fillId="2" borderId="4" xfId="1" applyNumberFormat="1" applyFont="1" applyFill="1" applyBorder="1" applyAlignment="1" applyProtection="1">
      <alignment horizontal="center" vertical="center" wrapText="1"/>
    </xf>
    <xf numFmtId="0" fontId="6" fillId="2" borderId="6" xfId="1" applyNumberFormat="1" applyFont="1" applyFill="1" applyBorder="1" applyAlignment="1" applyProtection="1">
      <alignment horizontal="center" vertical="center" wrapText="1"/>
    </xf>
    <xf numFmtId="0" fontId="23" fillId="0" borderId="12" xfId="5">
      <alignment horizontal="right" vertical="center"/>
    </xf>
    <xf numFmtId="0" fontId="23" fillId="7" borderId="12" xfId="5" applyFill="1">
      <alignment horizontal="right" vertical="center"/>
    </xf>
    <xf numFmtId="0" fontId="23" fillId="0" borderId="12" xfId="5">
      <alignment horizontal="right" vertical="center"/>
    </xf>
    <xf numFmtId="0" fontId="6" fillId="2" borderId="1" xfId="1" applyFont="1" applyFill="1" applyAlignment="1">
      <alignment horizontal="center"/>
    </xf>
    <xf numFmtId="0" fontId="3" fillId="2" borderId="1" xfId="1" applyFont="1" applyFill="1" applyAlignment="1">
      <alignment horizontal="center"/>
    </xf>
    <xf numFmtId="0" fontId="5" fillId="2" borderId="6" xfId="1" applyNumberFormat="1" applyFont="1" applyFill="1" applyBorder="1" applyAlignment="1" applyProtection="1">
      <alignment horizontal="center" vertical="center" wrapText="1"/>
    </xf>
    <xf numFmtId="1" fontId="6" fillId="2" borderId="6" xfId="0" applyNumberFormat="1" applyFont="1" applyFill="1" applyBorder="1" applyAlignment="1" applyProtection="1">
      <alignment horizontal="center" vertical="center" wrapText="1"/>
      <protection locked="0"/>
    </xf>
    <xf numFmtId="0" fontId="6" fillId="2" borderId="6" xfId="0" applyNumberFormat="1" applyFont="1" applyFill="1" applyBorder="1" applyAlignment="1" applyProtection="1">
      <alignment horizontal="center" vertical="center" wrapText="1"/>
      <protection locked="0"/>
    </xf>
    <xf numFmtId="3" fontId="6" fillId="2" borderId="6"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23" fillId="0" borderId="12" xfId="5">
      <alignment horizontal="right" vertical="center"/>
    </xf>
    <xf numFmtId="0" fontId="2" fillId="2" borderId="1" xfId="1" applyNumberFormat="1" applyFont="1" applyFill="1" applyAlignment="1" applyProtection="1">
      <alignment vertical="center"/>
    </xf>
    <xf numFmtId="0" fontId="2" fillId="2" borderId="1" xfId="1" applyNumberFormat="1" applyFont="1" applyFill="1" applyAlignment="1" applyProtection="1">
      <alignment horizontal="center" vertical="center"/>
    </xf>
    <xf numFmtId="0" fontId="5" fillId="2" borderId="1" xfId="1" applyNumberFormat="1" applyFont="1" applyFill="1" applyBorder="1" applyAlignment="1" applyProtection="1">
      <alignment horizontal="center" vertical="center"/>
    </xf>
    <xf numFmtId="0" fontId="25" fillId="2" borderId="1" xfId="3" applyFill="1" applyAlignment="1"/>
    <xf numFmtId="0" fontId="0" fillId="2" borderId="1" xfId="3" applyFont="1" applyFill="1" applyAlignment="1">
      <alignment horizontal="center"/>
    </xf>
    <xf numFmtId="0" fontId="0" fillId="2" borderId="1" xfId="3" applyFont="1" applyFill="1" applyAlignment="1">
      <alignment wrapText="1"/>
    </xf>
    <xf numFmtId="0" fontId="0" fillId="2" borderId="1" xfId="2" applyFont="1" applyFill="1" applyAlignment="1">
      <alignment vertical="center" wrapText="1"/>
    </xf>
    <xf numFmtId="0" fontId="8" fillId="2" borderId="1" xfId="2" applyFont="1" applyFill="1" applyAlignment="1">
      <alignment horizontal="center" vertical="center"/>
    </xf>
    <xf numFmtId="0" fontId="9" fillId="2" borderId="6" xfId="2" applyFont="1" applyFill="1" applyBorder="1" applyAlignment="1">
      <alignment horizontal="center" vertical="center"/>
    </xf>
    <xf numFmtId="0" fontId="8" fillId="2" borderId="6" xfId="2" applyFont="1" applyFill="1" applyBorder="1" applyAlignment="1">
      <alignment vertical="center"/>
    </xf>
    <xf numFmtId="176" fontId="18" fillId="2" borderId="6" xfId="0" applyNumberFormat="1" applyFont="1" applyFill="1" applyBorder="1" applyAlignment="1">
      <alignment horizontal="right" vertical="center"/>
    </xf>
    <xf numFmtId="176" fontId="9" fillId="2" borderId="6" xfId="2" applyNumberFormat="1" applyFont="1" applyFill="1" applyBorder="1" applyAlignment="1">
      <alignment horizontal="right" vertical="center" wrapText="1"/>
    </xf>
    <xf numFmtId="176" fontId="9" fillId="2" borderId="6" xfId="2" applyNumberFormat="1" applyFont="1" applyFill="1" applyBorder="1" applyAlignment="1">
      <alignment horizontal="right" vertical="center"/>
    </xf>
    <xf numFmtId="176" fontId="9" fillId="6" borderId="6" xfId="2" applyNumberFormat="1" applyFont="1" applyFill="1" applyBorder="1" applyAlignment="1">
      <alignment horizontal="right" vertical="center" wrapText="1"/>
    </xf>
    <xf numFmtId="49" fontId="18" fillId="2" borderId="6" xfId="0" applyNumberFormat="1" applyFont="1" applyFill="1" applyBorder="1" applyAlignment="1">
      <alignment horizontal="left" vertical="center" wrapText="1" shrinkToFit="1"/>
    </xf>
    <xf numFmtId="176" fontId="0" fillId="6" borderId="6" xfId="0" applyNumberFormat="1" applyFont="1" applyFill="1" applyBorder="1" applyAlignment="1">
      <alignment horizontal="right"/>
    </xf>
    <xf numFmtId="176" fontId="18" fillId="2" borderId="6" xfId="0" applyNumberFormat="1" applyFont="1" applyFill="1" applyBorder="1" applyAlignment="1">
      <alignment horizontal="right" vertical="center" wrapText="1" shrinkToFit="1"/>
    </xf>
    <xf numFmtId="0" fontId="9" fillId="2" borderId="6" xfId="3" applyFont="1" applyFill="1" applyBorder="1" applyAlignment="1"/>
    <xf numFmtId="176" fontId="9" fillId="6" borderId="6" xfId="3" applyNumberFormat="1" applyFont="1" applyFill="1" applyBorder="1" applyAlignment="1" applyProtection="1">
      <alignment horizontal="right" vertical="center"/>
    </xf>
    <xf numFmtId="0" fontId="7" fillId="2" borderId="1" xfId="0" applyFont="1" applyFill="1"/>
    <xf numFmtId="3" fontId="6" fillId="2" borderId="6" xfId="0" applyNumberFormat="1" applyFont="1" applyFill="1" applyBorder="1" applyAlignment="1" applyProtection="1">
      <alignment vertical="center"/>
    </xf>
    <xf numFmtId="176" fontId="6" fillId="2" borderId="6" xfId="0" applyNumberFormat="1" applyFont="1" applyFill="1" applyBorder="1" applyAlignment="1" applyProtection="1">
      <alignment horizontal="right" vertical="center"/>
    </xf>
    <xf numFmtId="176" fontId="6" fillId="3" borderId="6" xfId="0" applyNumberFormat="1" applyFont="1" applyFill="1" applyBorder="1" applyAlignment="1" applyProtection="1">
      <alignment horizontal="right" vertical="center"/>
    </xf>
    <xf numFmtId="3" fontId="6" fillId="0" borderId="6" xfId="0" applyNumberFormat="1" applyFont="1" applyFill="1" applyBorder="1" applyAlignment="1" applyProtection="1">
      <alignment vertical="center"/>
    </xf>
    <xf numFmtId="3" fontId="6" fillId="3" borderId="6" xfId="0" applyNumberFormat="1" applyFont="1" applyFill="1" applyBorder="1" applyAlignment="1" applyProtection="1">
      <alignment vertical="center"/>
    </xf>
    <xf numFmtId="3" fontId="6" fillId="3" borderId="6" xfId="0" applyNumberFormat="1" applyFont="1" applyFill="1" applyBorder="1" applyAlignment="1" applyProtection="1">
      <alignment horizontal="left" vertical="center"/>
    </xf>
    <xf numFmtId="3" fontId="6" fillId="2" borderId="6" xfId="0" applyNumberFormat="1" applyFont="1" applyFill="1" applyBorder="1" applyAlignment="1" applyProtection="1">
      <alignment horizontal="left" vertical="center"/>
    </xf>
    <xf numFmtId="0" fontId="6" fillId="2" borderId="6" xfId="2" applyFont="1" applyFill="1" applyBorder="1" applyAlignment="1">
      <alignment vertical="center" wrapText="1"/>
    </xf>
    <xf numFmtId="3" fontId="6" fillId="0" borderId="6" xfId="0" quotePrefix="1" applyNumberFormat="1" applyFont="1" applyFill="1" applyBorder="1" applyAlignment="1" applyProtection="1">
      <alignment vertical="center"/>
    </xf>
    <xf numFmtId="176" fontId="6" fillId="2" borderId="6" xfId="0" applyNumberFormat="1" applyFont="1" applyFill="1" applyBorder="1" applyAlignment="1">
      <alignment vertical="center"/>
    </xf>
    <xf numFmtId="0" fontId="5" fillId="2" borderId="6" xfId="0" applyFont="1" applyFill="1" applyBorder="1" applyAlignment="1">
      <alignment vertical="center"/>
    </xf>
    <xf numFmtId="176" fontId="5" fillId="2" borderId="6" xfId="0" applyNumberFormat="1" applyFont="1" applyFill="1" applyBorder="1" applyAlignment="1">
      <alignment vertical="center"/>
    </xf>
    <xf numFmtId="176" fontId="6" fillId="2" borderId="6" xfId="0" applyNumberFormat="1" applyFont="1" applyFill="1" applyBorder="1" applyAlignment="1" applyProtection="1">
      <alignment horizontal="left" vertical="center"/>
    </xf>
    <xf numFmtId="176" fontId="6" fillId="2" borderId="6" xfId="0" applyNumberFormat="1" applyFont="1" applyFill="1" applyBorder="1" applyAlignment="1" applyProtection="1">
      <alignment vertical="center"/>
    </xf>
    <xf numFmtId="0" fontId="3" fillId="2" borderId="6" xfId="0" applyFont="1" applyFill="1" applyBorder="1" applyAlignment="1">
      <alignment horizontal="left" vertical="center"/>
    </xf>
    <xf numFmtId="3" fontId="8" fillId="0" borderId="6" xfId="0" quotePrefix="1" applyNumberFormat="1" applyFont="1" applyFill="1" applyBorder="1" applyAlignment="1" applyProtection="1">
      <alignment vertical="center"/>
    </xf>
    <xf numFmtId="0" fontId="3" fillId="2" borderId="6" xfId="0" applyFont="1" applyFill="1" applyBorder="1" applyAlignment="1">
      <alignment horizontal="left" vertical="center" indent="2"/>
    </xf>
    <xf numFmtId="0" fontId="6" fillId="3" borderId="6" xfId="2" applyFont="1" applyFill="1" applyBorder="1" applyAlignment="1">
      <alignment vertical="center" wrapText="1"/>
    </xf>
    <xf numFmtId="0" fontId="3" fillId="2" borderId="6" xfId="0" applyFont="1" applyFill="1" applyBorder="1" applyAlignment="1">
      <alignment horizontal="left" vertical="center" indent="1"/>
    </xf>
    <xf numFmtId="0" fontId="5" fillId="3" borderId="6" xfId="0" applyFont="1" applyFill="1" applyBorder="1" applyAlignment="1">
      <alignment horizontal="distributed" vertical="center"/>
    </xf>
    <xf numFmtId="176" fontId="5" fillId="3" borderId="6" xfId="0" applyNumberFormat="1" applyFont="1" applyFill="1" applyBorder="1" applyAlignment="1">
      <alignment horizontal="right" vertical="center"/>
    </xf>
    <xf numFmtId="0" fontId="5" fillId="3" borderId="6" xfId="0" applyFont="1" applyFill="1" applyBorder="1" applyAlignment="1">
      <alignment vertical="center"/>
    </xf>
    <xf numFmtId="176" fontId="6" fillId="2" borderId="6" xfId="0" applyNumberFormat="1" applyFont="1" applyFill="1" applyBorder="1" applyAlignment="1" applyProtection="1">
      <alignment vertical="center"/>
      <protection locked="0"/>
    </xf>
    <xf numFmtId="176" fontId="6" fillId="3" borderId="6" xfId="0" applyNumberFormat="1" applyFont="1" applyFill="1" applyBorder="1" applyAlignment="1">
      <alignment vertical="center"/>
    </xf>
    <xf numFmtId="0" fontId="6" fillId="3" borderId="1" xfId="0" applyFont="1" applyFill="1" applyAlignment="1">
      <alignment vertical="center"/>
    </xf>
    <xf numFmtId="0" fontId="6" fillId="2" borderId="1" xfId="0" applyFont="1" applyFill="1"/>
    <xf numFmtId="0" fontId="6" fillId="2" borderId="1" xfId="0" applyFont="1" applyFill="1" applyAlignment="1">
      <alignment wrapText="1"/>
    </xf>
    <xf numFmtId="0" fontId="6" fillId="2" borderId="1" xfId="0" applyFont="1" applyFill="1" applyBorder="1"/>
    <xf numFmtId="0" fontId="2" fillId="2" borderId="1" xfId="0" applyFont="1" applyFill="1" applyBorder="1"/>
    <xf numFmtId="0" fontId="6" fillId="2" borderId="1" xfId="0" applyFont="1" applyFill="1" applyBorder="1" applyAlignment="1">
      <alignment wrapText="1"/>
    </xf>
    <xf numFmtId="0" fontId="6" fillId="2" borderId="1" xfId="0" applyFont="1" applyFill="1" applyBorder="1" applyAlignment="1">
      <alignment horizontal="right" wrapText="1"/>
    </xf>
    <xf numFmtId="0" fontId="6" fillId="2" borderId="6" xfId="0" applyFont="1" applyFill="1" applyBorder="1"/>
    <xf numFmtId="176" fontId="6" fillId="0" borderId="6" xfId="0" applyNumberFormat="1" applyFont="1" applyFill="1" applyBorder="1" applyAlignment="1">
      <alignment horizontal="right" vertical="center" wrapText="1"/>
    </xf>
    <xf numFmtId="0" fontId="5" fillId="2" borderId="6" xfId="0" applyFont="1" applyFill="1" applyBorder="1" applyAlignment="1">
      <alignment horizontal="distributed" vertical="center"/>
    </xf>
    <xf numFmtId="176" fontId="0" fillId="6" borderId="6" xfId="0" applyNumberFormat="1" applyFont="1" applyFill="1" applyBorder="1" applyAlignment="1">
      <alignment horizontal="right" vertical="center"/>
    </xf>
    <xf numFmtId="0" fontId="3" fillId="2" borderId="6" xfId="0" applyFont="1" applyFill="1" applyBorder="1" applyAlignment="1">
      <alignment vertical="center"/>
    </xf>
    <xf numFmtId="0" fontId="3" fillId="2" borderId="6" xfId="2" applyFont="1" applyFill="1" applyBorder="1" applyAlignment="1">
      <alignment vertical="center" wrapText="1"/>
    </xf>
    <xf numFmtId="0" fontId="6" fillId="6" borderId="1" xfId="0" applyFont="1" applyFill="1" applyAlignment="1">
      <alignment vertical="center" wrapText="1"/>
    </xf>
    <xf numFmtId="0" fontId="25" fillId="0" borderId="1" xfId="6" applyFill="1" applyBorder="1" applyAlignment="1"/>
    <xf numFmtId="0" fontId="7" fillId="0" borderId="1" xfId="7" applyFont="1" applyFill="1" applyAlignment="1">
      <alignment vertical="center"/>
    </xf>
    <xf numFmtId="176" fontId="19" fillId="0" borderId="1" xfId="4" applyNumberFormat="1" applyFont="1" applyFill="1" applyAlignment="1">
      <alignment vertical="center"/>
    </xf>
    <xf numFmtId="0" fontId="2" fillId="0" borderId="1" xfId="4" applyFont="1" applyFill="1" applyAlignment="1">
      <alignment horizontal="center" vertical="center"/>
    </xf>
    <xf numFmtId="176" fontId="20" fillId="0" borderId="1" xfId="4" applyNumberFormat="1" applyFont="1" applyFill="1" applyAlignment="1">
      <alignment vertical="center"/>
    </xf>
    <xf numFmtId="176" fontId="19" fillId="0" borderId="11" xfId="4" applyNumberFormat="1" applyFont="1" applyFill="1" applyBorder="1" applyAlignment="1">
      <alignment horizontal="right" vertical="center"/>
    </xf>
    <xf numFmtId="176" fontId="21" fillId="0" borderId="6" xfId="4" applyNumberFormat="1" applyFont="1" applyFill="1" applyBorder="1" applyAlignment="1">
      <alignment horizontal="center" vertical="center" wrapText="1"/>
    </xf>
    <xf numFmtId="176" fontId="21" fillId="0" borderId="4" xfId="4" applyNumberFormat="1" applyFont="1" applyFill="1" applyBorder="1" applyAlignment="1">
      <alignment vertical="center" wrapText="1"/>
    </xf>
    <xf numFmtId="176" fontId="19" fillId="0" borderId="6" xfId="4" applyNumberFormat="1" applyFont="1" applyFill="1" applyBorder="1" applyAlignment="1">
      <alignment horizontal="center" vertical="center" wrapText="1"/>
    </xf>
    <xf numFmtId="0" fontId="19" fillId="0" borderId="6" xfId="6" applyFont="1" applyFill="1" applyBorder="1" applyAlignment="1" applyProtection="1">
      <alignment horizontal="center" vertical="center" wrapText="1"/>
      <protection locked="0"/>
    </xf>
    <xf numFmtId="176" fontId="21" fillId="8" borderId="7" xfId="4" applyNumberFormat="1" applyFont="1" applyFill="1" applyBorder="1" applyAlignment="1">
      <alignment vertical="center" wrapText="1"/>
    </xf>
    <xf numFmtId="176" fontId="21" fillId="0" borderId="7" xfId="4" applyNumberFormat="1" applyFont="1" applyFill="1" applyBorder="1" applyAlignment="1">
      <alignment vertical="center" wrapText="1"/>
    </xf>
    <xf numFmtId="0" fontId="23" fillId="0" borderId="12" xfId="5">
      <alignment horizontal="right" vertical="center"/>
    </xf>
    <xf numFmtId="0" fontId="23" fillId="7" borderId="12" xfId="5" applyFill="1">
      <alignment horizontal="right" vertical="center"/>
    </xf>
    <xf numFmtId="0" fontId="23" fillId="0" borderId="12" xfId="5">
      <alignment horizontal="right" vertical="center"/>
    </xf>
    <xf numFmtId="0" fontId="23" fillId="0" borderId="12" xfId="5">
      <alignment horizontal="right" vertical="center"/>
    </xf>
    <xf numFmtId="0" fontId="23" fillId="0" borderId="12" xfId="5">
      <alignment horizontal="right" vertical="center"/>
    </xf>
    <xf numFmtId="0" fontId="23" fillId="0" borderId="12" xfId="5">
      <alignment horizontal="right" vertical="center"/>
    </xf>
    <xf numFmtId="0" fontId="23" fillId="0" borderId="12" xfId="5">
      <alignment horizontal="right" vertical="center"/>
    </xf>
    <xf numFmtId="0" fontId="0" fillId="0" borderId="1" xfId="0" applyFont="1" applyFill="1" applyBorder="1" applyAlignment="1"/>
    <xf numFmtId="0" fontId="7" fillId="0" borderId="1" xfId="2" applyFont="1" applyFill="1" applyBorder="1" applyAlignment="1">
      <alignment vertical="center"/>
    </xf>
    <xf numFmtId="0" fontId="25" fillId="0" borderId="1" xfId="1" applyFill="1" applyBorder="1" applyAlignment="1"/>
    <xf numFmtId="0" fontId="17" fillId="0" borderId="1" xfId="1" applyFont="1" applyFill="1" applyBorder="1" applyAlignment="1"/>
    <xf numFmtId="0" fontId="25" fillId="2" borderId="1" xfId="1" applyFill="1" applyBorder="1" applyAlignment="1"/>
    <xf numFmtId="0" fontId="19" fillId="0" borderId="1" xfId="1" applyNumberFormat="1" applyFont="1" applyFill="1" applyBorder="1" applyAlignment="1" applyProtection="1">
      <alignment horizontal="right" vertical="center"/>
    </xf>
    <xf numFmtId="0" fontId="19" fillId="0" borderId="6" xfId="1" applyNumberFormat="1" applyFont="1" applyFill="1" applyBorder="1" applyAlignment="1" applyProtection="1">
      <alignment horizontal="center" vertical="center" wrapText="1"/>
    </xf>
    <xf numFmtId="0" fontId="23" fillId="0" borderId="12" xfId="5">
      <alignment horizontal="right" vertical="center"/>
    </xf>
    <xf numFmtId="0" fontId="23" fillId="7" borderId="12" xfId="5" applyFill="1">
      <alignment horizontal="right" vertical="center"/>
    </xf>
    <xf numFmtId="0" fontId="23" fillId="0" borderId="12" xfId="5">
      <alignment horizontal="right" vertical="center"/>
    </xf>
    <xf numFmtId="0" fontId="23" fillId="0" borderId="12" xfId="5">
      <alignment horizontal="right" vertical="center"/>
    </xf>
    <xf numFmtId="0" fontId="23" fillId="7" borderId="12" xfId="5" applyFill="1">
      <alignment horizontal="right" vertical="center"/>
    </xf>
    <xf numFmtId="0" fontId="23" fillId="0" borderId="12" xfId="5">
      <alignment horizontal="right" vertical="center"/>
    </xf>
    <xf numFmtId="176" fontId="19" fillId="0" borderId="1" xfId="4" applyNumberFormat="1" applyFont="1" applyFill="1" applyAlignment="1">
      <alignment horizontal="center" vertical="center"/>
    </xf>
    <xf numFmtId="0" fontId="19" fillId="0" borderId="11" xfId="4" applyFont="1" applyFill="1" applyBorder="1" applyAlignment="1">
      <alignment horizontal="right" vertical="center"/>
    </xf>
    <xf numFmtId="176" fontId="21" fillId="9" borderId="6" xfId="4" applyNumberFormat="1" applyFont="1" applyFill="1" applyBorder="1" applyAlignment="1">
      <alignment horizontal="center" vertical="center" wrapText="1"/>
    </xf>
    <xf numFmtId="176" fontId="21" fillId="10" borderId="6" xfId="4" applyNumberFormat="1" applyFont="1" applyFill="1" applyBorder="1" applyAlignment="1">
      <alignment horizontal="center" vertical="center" wrapText="1"/>
    </xf>
    <xf numFmtId="176" fontId="21" fillId="9" borderId="4" xfId="4" applyNumberFormat="1" applyFont="1" applyFill="1" applyBorder="1" applyAlignment="1">
      <alignment vertical="center" wrapText="1"/>
    </xf>
    <xf numFmtId="176" fontId="19" fillId="9" borderId="4" xfId="4" applyNumberFormat="1" applyFont="1" applyFill="1" applyBorder="1" applyAlignment="1">
      <alignment vertical="center" wrapText="1"/>
    </xf>
    <xf numFmtId="176" fontId="21" fillId="10" borderId="10" xfId="4" applyNumberFormat="1" applyFont="1" applyFill="1" applyBorder="1" applyAlignment="1">
      <alignment vertical="center" wrapText="1"/>
    </xf>
    <xf numFmtId="176" fontId="19" fillId="10" borderId="10" xfId="4" applyNumberFormat="1" applyFont="1" applyFill="1" applyBorder="1" applyAlignment="1">
      <alignment vertical="center" wrapText="1"/>
    </xf>
    <xf numFmtId="176" fontId="19" fillId="10" borderId="4" xfId="4" applyNumberFormat="1" applyFont="1" applyFill="1" applyBorder="1" applyAlignment="1">
      <alignment vertical="center" wrapText="1"/>
    </xf>
    <xf numFmtId="176" fontId="21" fillId="10" borderId="4" xfId="4" applyNumberFormat="1" applyFont="1" applyFill="1" applyBorder="1" applyAlignment="1">
      <alignment horizontal="center" vertical="center" wrapText="1"/>
    </xf>
    <xf numFmtId="176" fontId="19" fillId="0" borderId="7" xfId="4" applyNumberFormat="1" applyFont="1" applyFill="1" applyBorder="1" applyAlignment="1">
      <alignment horizontal="center" vertical="center" wrapText="1"/>
    </xf>
    <xf numFmtId="176" fontId="19" fillId="0" borderId="7" xfId="4" applyNumberFormat="1" applyFont="1" applyFill="1" applyBorder="1" applyAlignment="1">
      <alignment vertical="center" wrapText="1"/>
    </xf>
    <xf numFmtId="0" fontId="23" fillId="0" borderId="12" xfId="5">
      <alignment horizontal="right" vertical="center"/>
    </xf>
    <xf numFmtId="0" fontId="23" fillId="7" borderId="12" xfId="5" applyFill="1">
      <alignment horizontal="right" vertical="center"/>
    </xf>
    <xf numFmtId="0" fontId="23" fillId="0" borderId="12" xfId="5">
      <alignment horizontal="right" vertical="center"/>
    </xf>
    <xf numFmtId="49" fontId="15" fillId="2" borderId="1" xfId="0" applyNumberFormat="1" applyFont="1" applyFill="1" applyAlignment="1">
      <alignment horizontal="center" vertical="center"/>
    </xf>
    <xf numFmtId="0" fontId="6" fillId="2" borderId="1" xfId="0" applyFont="1" applyFill="1" applyAlignment="1">
      <alignment horizontal="right" vertical="center" wrapText="1"/>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3" borderId="2" xfId="0" applyNumberFormat="1" applyFont="1" applyFill="1" applyBorder="1" applyAlignment="1">
      <alignment horizontal="distributed" vertical="center"/>
    </xf>
    <xf numFmtId="49" fontId="5" fillId="3" borderId="3" xfId="0" applyNumberFormat="1" applyFont="1" applyFill="1" applyBorder="1" applyAlignment="1">
      <alignment horizontal="distributed"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10" fillId="2" borderId="1" xfId="0" applyNumberFormat="1" applyFont="1" applyFill="1" applyAlignment="1">
      <alignment horizontal="center" vertical="center"/>
    </xf>
    <xf numFmtId="0" fontId="6" fillId="2" borderId="1" xfId="0" applyFont="1" applyFill="1" applyAlignment="1">
      <alignment horizontal="right"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5" fillId="2" borderId="1" xfId="0" applyFont="1" applyFill="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6" xfId="0" applyFont="1" applyFill="1" applyBorder="1" applyAlignment="1" applyProtection="1">
      <alignment vertical="center"/>
      <protection locked="0"/>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2" borderId="2" xfId="0" applyNumberFormat="1" applyFont="1" applyFill="1" applyBorder="1" applyAlignment="1">
      <alignment horizontal="distributed" vertical="center"/>
    </xf>
    <xf numFmtId="49" fontId="5" fillId="2" borderId="3" xfId="0" applyNumberFormat="1" applyFont="1" applyFill="1" applyBorder="1" applyAlignment="1">
      <alignment horizontal="distributed" vertical="center"/>
    </xf>
    <xf numFmtId="0" fontId="5" fillId="2" borderId="6" xfId="0" applyFont="1" applyFill="1" applyBorder="1" applyAlignment="1">
      <alignment horizontal="center" vertical="center"/>
    </xf>
    <xf numFmtId="0" fontId="15" fillId="2" borderId="1" xfId="0" applyFont="1" applyFill="1" applyAlignment="1">
      <alignment horizontal="center" vertical="center" wrapText="1"/>
    </xf>
    <xf numFmtId="0" fontId="15" fillId="2" borderId="1" xfId="0" applyFont="1" applyFill="1" applyAlignment="1">
      <alignment horizontal="center" vertical="center"/>
    </xf>
    <xf numFmtId="0" fontId="6" fillId="2" borderId="4" xfId="1" applyNumberFormat="1" applyFont="1" applyFill="1" applyBorder="1" applyAlignment="1" applyProtection="1">
      <alignment horizontal="center" vertical="center"/>
    </xf>
    <xf numFmtId="0" fontId="6" fillId="2" borderId="10" xfId="1" applyNumberFormat="1" applyFont="1" applyFill="1" applyBorder="1" applyAlignment="1" applyProtection="1">
      <alignment horizontal="center" vertical="center"/>
    </xf>
    <xf numFmtId="0" fontId="6" fillId="2" borderId="7" xfId="1" applyNumberFormat="1" applyFont="1" applyFill="1" applyBorder="1" applyAlignment="1" applyProtection="1">
      <alignment horizontal="center" vertical="center"/>
    </xf>
    <xf numFmtId="0" fontId="6" fillId="2" borderId="4" xfId="1" applyNumberFormat="1" applyFont="1" applyFill="1" applyBorder="1" applyAlignment="1" applyProtection="1">
      <alignment horizontal="center" vertical="center" wrapText="1"/>
    </xf>
    <xf numFmtId="0" fontId="6" fillId="2" borderId="7" xfId="1" applyNumberFormat="1" applyFont="1" applyFill="1" applyBorder="1" applyAlignment="1" applyProtection="1">
      <alignment horizontal="center" vertical="center" wrapText="1"/>
    </xf>
    <xf numFmtId="0" fontId="6" fillId="2" borderId="2"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0" fontId="6" fillId="2" borderId="3" xfId="1" applyNumberFormat="1" applyFont="1" applyFill="1" applyBorder="1" applyAlignment="1" applyProtection="1">
      <alignment horizontal="center" vertical="center" wrapText="1"/>
    </xf>
    <xf numFmtId="0" fontId="6" fillId="2" borderId="11" xfId="1" applyNumberFormat="1" applyFont="1" applyFill="1" applyBorder="1" applyAlignment="1" applyProtection="1">
      <alignment horizontal="right" vertical="center"/>
    </xf>
    <xf numFmtId="0" fontId="6" fillId="2" borderId="11" xfId="1" applyNumberFormat="1" applyFont="1" applyFill="1" applyBorder="1" applyAlignment="1" applyProtection="1">
      <alignment horizontal="center" vertical="center"/>
    </xf>
    <xf numFmtId="0" fontId="5" fillId="2" borderId="4" xfId="1" applyNumberFormat="1" applyFont="1" applyFill="1" applyBorder="1" applyAlignment="1" applyProtection="1">
      <alignment horizontal="center" vertical="center" wrapText="1"/>
    </xf>
    <xf numFmtId="0" fontId="5" fillId="2" borderId="7" xfId="1" applyNumberFormat="1" applyFont="1" applyFill="1" applyBorder="1" applyAlignment="1" applyProtection="1">
      <alignment horizontal="center" vertical="center" wrapText="1"/>
    </xf>
    <xf numFmtId="0" fontId="6" fillId="2" borderId="6" xfId="1" applyNumberFormat="1" applyFont="1" applyFill="1" applyBorder="1" applyAlignment="1" applyProtection="1">
      <alignment horizontal="distributed" vertical="center" wrapText="1" indent="6"/>
    </xf>
    <xf numFmtId="0" fontId="2" fillId="2" borderId="1" xfId="1" applyNumberFormat="1" applyFont="1" applyFill="1" applyAlignment="1" applyProtection="1">
      <alignment horizontal="center" vertical="center"/>
    </xf>
    <xf numFmtId="0" fontId="5" fillId="2" borderId="11" xfId="1" applyNumberFormat="1" applyFont="1" applyFill="1" applyBorder="1" applyAlignment="1" applyProtection="1">
      <alignment horizontal="center" vertical="center"/>
    </xf>
    <xf numFmtId="0" fontId="9" fillId="2" borderId="6" xfId="3" applyNumberFormat="1" applyFont="1" applyFill="1" applyBorder="1" applyAlignment="1" applyProtection="1">
      <alignment horizontal="center" vertical="center"/>
    </xf>
    <xf numFmtId="0" fontId="9" fillId="2" borderId="6" xfId="2" applyFont="1" applyFill="1" applyBorder="1" applyAlignment="1">
      <alignment horizontal="center" vertical="center"/>
    </xf>
    <xf numFmtId="49" fontId="18" fillId="2" borderId="6"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xf>
    <xf numFmtId="0" fontId="9" fillId="2" borderId="6" xfId="2" applyFont="1" applyFill="1" applyBorder="1" applyAlignment="1">
      <alignment horizontal="center" vertical="center" wrapText="1"/>
    </xf>
    <xf numFmtId="0" fontId="15" fillId="2" borderId="1" xfId="2" applyFont="1" applyFill="1" applyAlignment="1">
      <alignment horizontal="center" vertical="center"/>
    </xf>
    <xf numFmtId="0" fontId="8" fillId="2" borderId="1" xfId="2" applyFont="1" applyFill="1" applyBorder="1" applyAlignment="1">
      <alignment horizontal="right" vertical="center" wrapText="1"/>
    </xf>
    <xf numFmtId="49" fontId="18" fillId="2" borderId="6" xfId="0" applyNumberFormat="1" applyFont="1" applyFill="1" applyBorder="1" applyAlignment="1">
      <alignment horizontal="left" vertical="center"/>
    </xf>
    <xf numFmtId="0" fontId="18" fillId="2" borderId="6" xfId="0" applyFont="1" applyFill="1" applyBorder="1" applyAlignment="1">
      <alignment horizontal="left" vertical="center"/>
    </xf>
    <xf numFmtId="0" fontId="6" fillId="2" borderId="6" xfId="0" applyFont="1" applyFill="1" applyBorder="1" applyAlignment="1">
      <alignment horizontal="center" vertical="center"/>
    </xf>
    <xf numFmtId="0" fontId="5" fillId="2" borderId="1" xfId="0" applyFont="1" applyFill="1" applyAlignment="1">
      <alignment horizontal="center" vertical="center"/>
    </xf>
    <xf numFmtId="0" fontId="5" fillId="2" borderId="1" xfId="0" applyFont="1" applyFill="1" applyAlignment="1">
      <alignment vertical="center"/>
    </xf>
    <xf numFmtId="0" fontId="5" fillId="2" borderId="6" xfId="0" applyFont="1" applyFill="1" applyBorder="1" applyAlignment="1">
      <alignment vertical="center"/>
    </xf>
    <xf numFmtId="0" fontId="2" fillId="0" borderId="1" xfId="4" applyFont="1" applyFill="1" applyAlignment="1">
      <alignment horizontal="center" vertical="center"/>
    </xf>
    <xf numFmtId="0" fontId="9" fillId="0" borderId="6" xfId="4" applyFont="1" applyFill="1" applyBorder="1" applyAlignment="1">
      <alignment horizontal="center" vertical="center" wrapText="1"/>
    </xf>
    <xf numFmtId="176" fontId="21" fillId="0" borderId="6" xfId="4" applyNumberFormat="1" applyFont="1" applyFill="1" applyBorder="1" applyAlignment="1">
      <alignment horizontal="center" vertical="center" wrapText="1"/>
    </xf>
    <xf numFmtId="0" fontId="2" fillId="2" borderId="1" xfId="2" applyFont="1" applyFill="1" applyBorder="1" applyAlignment="1">
      <alignment horizontal="center" vertical="center"/>
    </xf>
    <xf numFmtId="0" fontId="19" fillId="0" borderId="6" xfId="1" applyNumberFormat="1" applyFont="1" applyFill="1" applyBorder="1" applyAlignment="1" applyProtection="1">
      <alignment horizontal="center" vertical="center" wrapText="1"/>
    </xf>
    <xf numFmtId="0" fontId="19" fillId="0" borderId="2" xfId="1" applyNumberFormat="1" applyFont="1" applyFill="1" applyBorder="1" applyAlignment="1" applyProtection="1">
      <alignment horizontal="center" vertical="center" wrapText="1"/>
    </xf>
    <xf numFmtId="0" fontId="19" fillId="0" borderId="5" xfId="1" applyNumberFormat="1" applyFont="1" applyFill="1" applyBorder="1" applyAlignment="1" applyProtection="1">
      <alignment horizontal="center" vertical="center" wrapText="1"/>
    </xf>
    <xf numFmtId="0" fontId="19" fillId="0" borderId="3" xfId="1" applyNumberFormat="1" applyFont="1" applyFill="1" applyBorder="1" applyAlignment="1" applyProtection="1">
      <alignment horizontal="center" vertical="center" wrapText="1"/>
    </xf>
    <xf numFmtId="0" fontId="19" fillId="0" borderId="1" xfId="1" applyNumberFormat="1" applyFont="1" applyFill="1" applyAlignment="1" applyProtection="1">
      <alignment horizontal="right" vertical="center"/>
    </xf>
    <xf numFmtId="0" fontId="19" fillId="0" borderId="6" xfId="1" applyNumberFormat="1" applyFont="1" applyFill="1" applyBorder="1" applyAlignment="1" applyProtection="1">
      <alignment horizontal="center" vertical="center"/>
    </xf>
    <xf numFmtId="176" fontId="22" fillId="9" borderId="6" xfId="4" applyNumberFormat="1" applyFont="1" applyFill="1" applyBorder="1" applyAlignment="1">
      <alignment horizontal="center" vertical="center"/>
    </xf>
    <xf numFmtId="176" fontId="22" fillId="10" borderId="6" xfId="4" applyNumberFormat="1" applyFont="1" applyFill="1" applyBorder="1" applyAlignment="1">
      <alignment horizontal="center" vertical="center"/>
    </xf>
    <xf numFmtId="176" fontId="21" fillId="9" borderId="6" xfId="4" applyNumberFormat="1" applyFont="1" applyFill="1" applyBorder="1" applyAlignment="1">
      <alignment horizontal="center" vertical="center" wrapText="1"/>
    </xf>
    <xf numFmtId="176" fontId="21" fillId="10" borderId="6" xfId="4" applyNumberFormat="1" applyFont="1" applyFill="1" applyBorder="1" applyAlignment="1">
      <alignment horizontal="center" vertical="center" wrapText="1"/>
    </xf>
    <xf numFmtId="176" fontId="21" fillId="10" borderId="7" xfId="4" applyNumberFormat="1" applyFont="1" applyFill="1" applyBorder="1" applyAlignment="1">
      <alignment horizontal="center" vertical="center" wrapText="1"/>
    </xf>
  </cellXfs>
  <cellStyles count="12">
    <cellStyle name="My Style" xfId="5"/>
    <cellStyle name="百分比 2" xfId="8"/>
    <cellStyle name="常规" xfId="0" builtinId="0"/>
    <cellStyle name="常规 10" xfId="9"/>
    <cellStyle name="常规 2" xfId="2"/>
    <cellStyle name="常规 2 2" xfId="10"/>
    <cellStyle name="常规 3" xfId="11"/>
    <cellStyle name="常规 3 2" xfId="6"/>
    <cellStyle name="常规 4" xfId="1"/>
    <cellStyle name="常规 5" xfId="3"/>
    <cellStyle name="常规_2007年安阳市北关区预算表" xfId="4"/>
    <cellStyle name="常规_2013年预算表格（新加公式3.15）" xfId="7"/>
  </cellStyles>
  <dxfs count="4">
    <dxf>
      <font>
        <color rgb="FF9C0006"/>
      </font>
      <fill>
        <patternFill>
          <bgColor rgb="FFFFC7CE"/>
        </patternFill>
      </fill>
    </dxf>
    <dxf>
      <font>
        <b val="0"/>
        <i val="0"/>
        <strike val="0"/>
        <u val="none"/>
        <vertAlign val="baseline"/>
        <sz val="12"/>
        <color rgb="FF9C0006"/>
        <name val="宋体"/>
      </font>
      <fill>
        <patternFill patternType="solid">
          <fgColor auto="1"/>
          <bgColor rgb="FFFFC7CE"/>
        </patternFill>
      </fill>
    </dxf>
    <dxf>
      <font>
        <b val="0"/>
        <i val="0"/>
        <strike val="0"/>
        <u val="none"/>
        <vertAlign val="baseline"/>
        <sz val="12"/>
        <color rgb="FF9C0006"/>
        <name val="宋体"/>
      </font>
      <fill>
        <patternFill patternType="solid">
          <fgColor auto="1"/>
          <bgColor rgb="FFFFC7CE"/>
        </patternFill>
      </fill>
    </dxf>
    <dxf>
      <font>
        <b val="0"/>
        <i val="0"/>
        <strike val="0"/>
        <u val="none"/>
        <vertAlign val="baseline"/>
        <sz val="12"/>
        <color rgb="FF9C0006"/>
        <name val="宋体"/>
      </font>
      <fill>
        <patternFill patternType="solid">
          <fgColor auto="1"/>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D&#30424;&#25968;&#25454;\2022&#24180;&#36719;&#20214;&#26356;&#26032;\2021-tmpl\SetDFArea202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s>
    <sheetDataSet>
      <sheetData sheetId="0"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V6"/>
  <sheetViews>
    <sheetView showGridLines="0" showZeros="0" zoomScaleSheetLayoutView="100" workbookViewId="0">
      <selection activeCell="A8" sqref="A8"/>
    </sheetView>
  </sheetViews>
  <sheetFormatPr defaultColWidth="9" defaultRowHeight="15.6"/>
  <cols>
    <col min="1" max="1" width="148.3984375" style="24" customWidth="1"/>
    <col min="2" max="2" width="9" style="24" hidden="1" customWidth="1"/>
    <col min="3" max="256" width="9" style="24"/>
  </cols>
  <sheetData>
    <row r="1" spans="1:2" ht="36.75" customHeight="1">
      <c r="A1" s="25" t="s">
        <v>0</v>
      </c>
      <c r="B1" s="24" t="s">
        <v>1</v>
      </c>
    </row>
    <row r="2" spans="1:2" ht="52.5" customHeight="1">
      <c r="A2" s="26"/>
      <c r="B2" s="24" t="s">
        <v>2</v>
      </c>
    </row>
    <row r="3" spans="1:2" ht="178.5" customHeight="1">
      <c r="A3" s="27" t="s">
        <v>3</v>
      </c>
      <c r="B3" s="24" t="s">
        <v>4</v>
      </c>
    </row>
    <row r="4" spans="1:2" ht="51.75" customHeight="1">
      <c r="A4" s="27" t="s">
        <v>0</v>
      </c>
      <c r="B4" s="24" t="s">
        <v>5</v>
      </c>
    </row>
    <row r="5" spans="1:2" ht="33" customHeight="1">
      <c r="A5" s="28"/>
      <c r="B5" s="24" t="s">
        <v>6</v>
      </c>
    </row>
    <row r="6" spans="1:2" ht="42" customHeight="1">
      <c r="A6" s="28"/>
      <c r="B6" s="24" t="s">
        <v>7</v>
      </c>
    </row>
  </sheetData>
  <sheetProtection formatCells="0" formatColumns="0" formatRows="0" insertColumns="0" insertRows="0" insertHyperlinks="0" deleteColumns="0" deleteRows="0" sort="0" autoFilter="0" pivotTables="0"/>
  <phoneticPr fontId="23" type="noConversion"/>
  <printOptions horizontalCentered="1"/>
  <pageMargins left="0.75" right="0.75" top="0.97986110000000004" bottom="0.97986110000000004" header="0.50972220000000001" footer="0.50972220000000001"/>
  <pageSetup paperSize="9" orientation="landscape" errors="blank"/>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V6"/>
  <sheetViews>
    <sheetView showGridLines="0" zoomScale="85" zoomScaleNormal="85" zoomScaleSheetLayoutView="100" workbookViewId="0">
      <selection activeCell="P21" sqref="P21"/>
    </sheetView>
  </sheetViews>
  <sheetFormatPr defaultColWidth="5.69921875" defaultRowHeight="15.6"/>
  <cols>
    <col min="1" max="1" width="8.19921875" style="143" customWidth="1"/>
    <col min="2" max="3" width="7.59765625" style="156" customWidth="1"/>
    <col min="4" max="5" width="4.69921875" style="156" customWidth="1"/>
    <col min="6" max="6" width="9.3984375" style="156" customWidth="1"/>
    <col min="7" max="7" width="6.09765625" style="156" customWidth="1"/>
    <col min="8" max="9" width="4.69921875" style="156" customWidth="1"/>
    <col min="10" max="10" width="4.69921875" style="157" customWidth="1"/>
    <col min="11" max="11" width="4.69921875" style="156" customWidth="1"/>
    <col min="12" max="14" width="4.69921875" style="157" customWidth="1"/>
    <col min="15" max="16" width="4.69921875" style="156" customWidth="1"/>
    <col min="17" max="17" width="7.19921875" style="156" customWidth="1"/>
    <col min="18" max="18" width="4.69921875" style="156" customWidth="1"/>
    <col min="19" max="22" width="4.69921875" style="157" customWidth="1"/>
    <col min="23" max="23" width="6.69921875" style="156" customWidth="1"/>
    <col min="24" max="24" width="6.19921875" style="156" customWidth="1"/>
    <col min="25" max="29" width="4.69921875" style="156" customWidth="1"/>
    <col min="30" max="30" width="7.09765625" style="156" customWidth="1"/>
    <col min="31" max="31" width="6.19921875" style="156" customWidth="1"/>
    <col min="32" max="32" width="4.69921875" style="156" customWidth="1"/>
    <col min="33" max="33" width="8" style="156" customWidth="1"/>
    <col min="34" max="34" width="4.69921875" style="156" customWidth="1"/>
    <col min="35" max="35" width="6.69921875" style="156" customWidth="1"/>
    <col min="36" max="36" width="8.09765625" style="156" customWidth="1"/>
    <col min="37" max="38" width="4.69921875" style="156" customWidth="1"/>
    <col min="39" max="256" width="5.69921875" style="143"/>
  </cols>
  <sheetData>
    <row r="1" spans="1:38">
      <c r="A1" s="145" t="s">
        <v>2567</v>
      </c>
    </row>
    <row r="2" spans="1:38" s="9" customFormat="1" ht="28.5" customHeight="1">
      <c r="A2" s="297" t="s">
        <v>2568</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38" ht="17.100000000000001" customHeight="1">
      <c r="A3" s="306" t="s">
        <v>22</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row>
    <row r="4" spans="1:38" ht="18" customHeight="1">
      <c r="A4" s="298" t="s">
        <v>2534</v>
      </c>
      <c r="B4" s="308" t="s">
        <v>2569</v>
      </c>
      <c r="C4" s="310" t="s">
        <v>2570</v>
      </c>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row>
    <row r="5" spans="1:38" ht="114" customHeight="1">
      <c r="A5" s="300"/>
      <c r="B5" s="309"/>
      <c r="C5" s="158" t="s">
        <v>2571</v>
      </c>
      <c r="D5" s="159" t="s">
        <v>2572</v>
      </c>
      <c r="E5" s="160" t="s">
        <v>2573</v>
      </c>
      <c r="F5" s="161" t="s">
        <v>2574</v>
      </c>
      <c r="G5" s="161" t="s">
        <v>2575</v>
      </c>
      <c r="H5" s="161" t="s">
        <v>2576</v>
      </c>
      <c r="I5" s="161" t="s">
        <v>2577</v>
      </c>
      <c r="J5" s="161" t="s">
        <v>2578</v>
      </c>
      <c r="K5" s="161" t="s">
        <v>2579</v>
      </c>
      <c r="L5" s="161" t="s">
        <v>2580</v>
      </c>
      <c r="M5" s="161" t="s">
        <v>2581</v>
      </c>
      <c r="N5" s="161" t="s">
        <v>2582</v>
      </c>
      <c r="O5" s="161" t="s">
        <v>2583</v>
      </c>
      <c r="P5" s="161" t="s">
        <v>2584</v>
      </c>
      <c r="Q5" s="162" t="s">
        <v>2585</v>
      </c>
      <c r="R5" s="162" t="s">
        <v>2586</v>
      </c>
      <c r="S5" s="162" t="s">
        <v>2587</v>
      </c>
      <c r="T5" s="162" t="s">
        <v>2588</v>
      </c>
      <c r="U5" s="162" t="s">
        <v>2589</v>
      </c>
      <c r="V5" s="162" t="s">
        <v>2590</v>
      </c>
      <c r="W5" s="162" t="s">
        <v>2591</v>
      </c>
      <c r="X5" s="162" t="s">
        <v>2592</v>
      </c>
      <c r="Y5" s="162" t="s">
        <v>2593</v>
      </c>
      <c r="Z5" s="162" t="s">
        <v>2594</v>
      </c>
      <c r="AA5" s="162" t="s">
        <v>2595</v>
      </c>
      <c r="AB5" s="162" t="s">
        <v>2596</v>
      </c>
      <c r="AC5" s="162" t="s">
        <v>2597</v>
      </c>
      <c r="AD5" s="162" t="s">
        <v>2598</v>
      </c>
      <c r="AE5" s="162" t="s">
        <v>2599</v>
      </c>
      <c r="AF5" s="162" t="s">
        <v>2600</v>
      </c>
      <c r="AG5" s="162" t="s">
        <v>2601</v>
      </c>
      <c r="AH5" s="162" t="s">
        <v>2602</v>
      </c>
      <c r="AI5" s="162" t="s">
        <v>2603</v>
      </c>
      <c r="AJ5" s="162" t="s">
        <v>2604</v>
      </c>
      <c r="AK5" s="162" t="s">
        <v>2605</v>
      </c>
      <c r="AL5" s="161" t="s">
        <v>2606</v>
      </c>
    </row>
    <row r="6" spans="1:38" s="10" customFormat="1" ht="17.25" customHeight="1">
      <c r="A6" s="153" t="s">
        <v>2563</v>
      </c>
      <c r="B6" s="154">
        <f>SUM(C6+'表七(2)'!B6)</f>
        <v>132216</v>
      </c>
      <c r="C6" s="154">
        <f>SUM(D6:AL6)</f>
        <v>130576</v>
      </c>
      <c r="D6" s="153">
        <v>0</v>
      </c>
      <c r="E6" s="153">
        <v>59234</v>
      </c>
      <c r="F6" s="153">
        <v>21906</v>
      </c>
      <c r="G6" s="153">
        <v>-13297</v>
      </c>
      <c r="H6" s="153">
        <v>0</v>
      </c>
      <c r="I6" s="153">
        <v>0</v>
      </c>
      <c r="J6" s="153">
        <v>3480</v>
      </c>
      <c r="K6" s="153">
        <v>3000</v>
      </c>
      <c r="L6" s="153">
        <v>17140</v>
      </c>
      <c r="M6" s="153">
        <v>0</v>
      </c>
      <c r="N6" s="153">
        <v>0</v>
      </c>
      <c r="O6" s="153">
        <v>0</v>
      </c>
      <c r="P6" s="153">
        <v>1563</v>
      </c>
      <c r="Q6" s="153">
        <v>0</v>
      </c>
      <c r="R6" s="153">
        <v>0</v>
      </c>
      <c r="S6" s="153">
        <v>0</v>
      </c>
      <c r="T6" s="153">
        <v>149</v>
      </c>
      <c r="U6" s="153">
        <v>13114</v>
      </c>
      <c r="V6" s="153">
        <v>0</v>
      </c>
      <c r="W6" s="153">
        <v>0</v>
      </c>
      <c r="X6" s="163">
        <v>7781</v>
      </c>
      <c r="Y6" s="163">
        <v>4943</v>
      </c>
      <c r="Z6" s="163">
        <v>0</v>
      </c>
      <c r="AA6" s="163">
        <v>0</v>
      </c>
      <c r="AB6" s="163">
        <v>11563</v>
      </c>
      <c r="AC6" s="163">
        <v>0</v>
      </c>
      <c r="AD6" s="163">
        <v>0</v>
      </c>
      <c r="AE6" s="163">
        <v>0</v>
      </c>
      <c r="AF6" s="163">
        <v>0</v>
      </c>
      <c r="AG6" s="163">
        <v>0</v>
      </c>
      <c r="AH6" s="163">
        <v>0</v>
      </c>
      <c r="AI6" s="163">
        <v>0</v>
      </c>
      <c r="AJ6" s="163">
        <v>0</v>
      </c>
      <c r="AK6" s="163">
        <v>0</v>
      </c>
      <c r="AL6" s="163">
        <v>0</v>
      </c>
    </row>
  </sheetData>
  <sheetProtection formatCells="0" formatColumns="0" formatRows="0" insertColumns="0" insertRows="0" insertHyperlinks="0" deleteColumns="0" deleteRows="0" sort="0" autoFilter="0" pivotTables="0"/>
  <mergeCells count="5">
    <mergeCell ref="A2:AL2"/>
    <mergeCell ref="A3:AL3"/>
    <mergeCell ref="A4:A5"/>
    <mergeCell ref="B4:B5"/>
    <mergeCell ref="C4:AL4"/>
  </mergeCells>
  <phoneticPr fontId="23" type="noConversion"/>
  <printOptions horizontalCentered="1"/>
  <pageMargins left="0.47222219999999998" right="0.47222219999999998" top="0.59027779999999996" bottom="0.47222219999999998" header="0.3152778" footer="0.3152778"/>
  <pageSetup paperSize="9" scale="76" fitToHeight="0" orientation="landscape" errors="blank"/>
</worksheet>
</file>

<file path=xl/worksheets/sheet11.xml><?xml version="1.0" encoding="utf-8"?>
<worksheet xmlns="http://schemas.openxmlformats.org/spreadsheetml/2006/main" xmlns:r="http://schemas.openxmlformats.org/officeDocument/2006/relationships">
  <dimension ref="A1:IV6"/>
  <sheetViews>
    <sheetView showGridLines="0" zoomScale="85" zoomScaleNormal="85" zoomScaleSheetLayoutView="100" workbookViewId="0">
      <selection activeCell="P25" sqref="P25"/>
    </sheetView>
  </sheetViews>
  <sheetFormatPr defaultColWidth="5.69921875" defaultRowHeight="15.6"/>
  <cols>
    <col min="1" max="1" width="9.5" style="143" customWidth="1"/>
    <col min="2" max="2" width="7.3984375" style="143" customWidth="1"/>
    <col min="3" max="10" width="5.59765625" style="143" customWidth="1"/>
    <col min="11" max="11" width="5.59765625" style="144" customWidth="1"/>
    <col min="12" max="15" width="5.59765625" style="143" customWidth="1"/>
    <col min="16" max="16" width="5.59765625" style="144" customWidth="1"/>
    <col min="17" max="21" width="5.59765625" style="143" customWidth="1"/>
    <col min="22" max="22" width="7.59765625" style="143" customWidth="1"/>
    <col min="23" max="23" width="9.3984375" style="143" customWidth="1"/>
    <col min="24" max="256" width="5.69921875" style="143"/>
  </cols>
  <sheetData>
    <row r="1" spans="1:23">
      <c r="A1" s="145" t="s">
        <v>2607</v>
      </c>
    </row>
    <row r="2" spans="1:23" s="9" customFormat="1" ht="33.9" customHeight="1">
      <c r="A2" s="164"/>
      <c r="B2" s="311" t="s">
        <v>2568</v>
      </c>
      <c r="C2" s="311"/>
      <c r="D2" s="311"/>
      <c r="E2" s="311"/>
      <c r="F2" s="311"/>
      <c r="G2" s="311"/>
      <c r="H2" s="311"/>
      <c r="I2" s="311"/>
      <c r="J2" s="311"/>
      <c r="K2" s="311"/>
      <c r="L2" s="311"/>
      <c r="M2" s="311"/>
      <c r="N2" s="311"/>
      <c r="O2" s="311"/>
      <c r="P2" s="311"/>
      <c r="Q2" s="311"/>
      <c r="R2" s="311"/>
      <c r="S2" s="311"/>
      <c r="T2" s="311"/>
      <c r="U2" s="311"/>
      <c r="V2" s="165"/>
      <c r="W2" s="164"/>
    </row>
    <row r="3" spans="1:23" ht="17.100000000000001" customHeight="1">
      <c r="A3" s="148"/>
      <c r="B3" s="312"/>
      <c r="C3" s="312"/>
      <c r="D3" s="312"/>
      <c r="E3" s="312"/>
      <c r="F3" s="312"/>
      <c r="G3" s="312"/>
      <c r="H3" s="312"/>
      <c r="I3" s="312"/>
      <c r="J3" s="312"/>
      <c r="K3" s="312"/>
      <c r="L3" s="312"/>
      <c r="M3" s="312"/>
      <c r="N3" s="312"/>
      <c r="O3" s="312"/>
      <c r="P3" s="312"/>
      <c r="Q3" s="312"/>
      <c r="R3" s="312"/>
      <c r="S3" s="312"/>
      <c r="T3" s="312"/>
      <c r="U3" s="312"/>
      <c r="V3" s="166"/>
      <c r="W3" s="148" t="s">
        <v>22</v>
      </c>
    </row>
    <row r="4" spans="1:23" ht="31.5" customHeight="1">
      <c r="A4" s="298" t="s">
        <v>2534</v>
      </c>
      <c r="B4" s="310" t="s">
        <v>2608</v>
      </c>
      <c r="C4" s="310"/>
      <c r="D4" s="310"/>
      <c r="E4" s="310"/>
      <c r="F4" s="310"/>
      <c r="G4" s="310"/>
      <c r="H4" s="310"/>
      <c r="I4" s="310"/>
      <c r="J4" s="310"/>
      <c r="K4" s="310"/>
      <c r="L4" s="310"/>
      <c r="M4" s="310"/>
      <c r="N4" s="310"/>
      <c r="O4" s="310"/>
      <c r="P4" s="310"/>
      <c r="Q4" s="310"/>
      <c r="R4" s="310"/>
      <c r="S4" s="310"/>
      <c r="T4" s="310"/>
      <c r="U4" s="310"/>
      <c r="V4" s="310"/>
      <c r="W4" s="310"/>
    </row>
    <row r="5" spans="1:23" ht="72.75" customHeight="1">
      <c r="A5" s="300"/>
      <c r="B5" s="158" t="s">
        <v>2609</v>
      </c>
      <c r="C5" s="152" t="s">
        <v>89</v>
      </c>
      <c r="D5" s="152" t="s">
        <v>2610</v>
      </c>
      <c r="E5" s="152" t="s">
        <v>2611</v>
      </c>
      <c r="F5" s="152" t="s">
        <v>2612</v>
      </c>
      <c r="G5" s="152" t="s">
        <v>2613</v>
      </c>
      <c r="H5" s="152" t="s">
        <v>2614</v>
      </c>
      <c r="I5" s="152" t="s">
        <v>2615</v>
      </c>
      <c r="J5" s="152" t="s">
        <v>2616</v>
      </c>
      <c r="K5" s="152" t="s">
        <v>2617</v>
      </c>
      <c r="L5" s="152" t="s">
        <v>2618</v>
      </c>
      <c r="M5" s="152" t="s">
        <v>2619</v>
      </c>
      <c r="N5" s="152" t="s">
        <v>2620</v>
      </c>
      <c r="O5" s="152" t="s">
        <v>2621</v>
      </c>
      <c r="P5" s="152" t="s">
        <v>2622</v>
      </c>
      <c r="Q5" s="152" t="s">
        <v>2623</v>
      </c>
      <c r="R5" s="152" t="s">
        <v>2624</v>
      </c>
      <c r="S5" s="152" t="s">
        <v>2625</v>
      </c>
      <c r="T5" s="152" t="s">
        <v>2626</v>
      </c>
      <c r="U5" s="152" t="s">
        <v>2627</v>
      </c>
      <c r="V5" s="152" t="s">
        <v>2628</v>
      </c>
      <c r="W5" s="152" t="s">
        <v>2629</v>
      </c>
    </row>
    <row r="6" spans="1:23" s="10" customFormat="1" ht="17.25" customHeight="1">
      <c r="A6" s="153" t="s">
        <v>2563</v>
      </c>
      <c r="B6" s="154">
        <f>SUM(C6:W6)</f>
        <v>1640</v>
      </c>
      <c r="C6" s="153">
        <v>0</v>
      </c>
      <c r="D6" s="153">
        <v>0</v>
      </c>
      <c r="E6" s="153">
        <v>0</v>
      </c>
      <c r="F6" s="153">
        <v>0</v>
      </c>
      <c r="G6" s="153">
        <v>0</v>
      </c>
      <c r="H6" s="153">
        <v>0</v>
      </c>
      <c r="I6" s="153">
        <v>0</v>
      </c>
      <c r="J6" s="153">
        <v>0</v>
      </c>
      <c r="K6" s="153">
        <v>281</v>
      </c>
      <c r="L6" s="153">
        <v>0</v>
      </c>
      <c r="M6" s="153">
        <v>0</v>
      </c>
      <c r="N6" s="153">
        <v>1359</v>
      </c>
      <c r="O6" s="153">
        <v>0</v>
      </c>
      <c r="P6" s="153">
        <v>0</v>
      </c>
      <c r="Q6" s="153">
        <v>0</v>
      </c>
      <c r="R6" s="153">
        <v>0</v>
      </c>
      <c r="S6" s="153">
        <v>0</v>
      </c>
      <c r="T6" s="153">
        <v>0</v>
      </c>
      <c r="U6" s="153">
        <v>0</v>
      </c>
      <c r="V6" s="153">
        <v>0</v>
      </c>
      <c r="W6" s="153">
        <v>0</v>
      </c>
    </row>
  </sheetData>
  <sheetProtection formatCells="0" formatColumns="0" formatRows="0" insertColumns="0" insertRows="0" insertHyperlinks="0" deleteColumns="0" deleteRows="0" sort="0" autoFilter="0" pivotTables="0"/>
  <mergeCells count="3">
    <mergeCell ref="B2:U3"/>
    <mergeCell ref="A4:A5"/>
    <mergeCell ref="B4:W4"/>
  </mergeCells>
  <phoneticPr fontId="23" type="noConversion"/>
  <printOptions horizontalCentered="1"/>
  <pageMargins left="0.47222219999999998" right="0.47222219999999998" top="0.59027779999999996" bottom="0.47222219999999998" header="0.3152778" footer="0.3152778"/>
  <pageSetup paperSize="9" scale="85" orientation="landscape" errors="blank"/>
</worksheet>
</file>

<file path=xl/worksheets/sheet12.xml><?xml version="1.0" encoding="utf-8"?>
<worksheet xmlns="http://schemas.openxmlformats.org/spreadsheetml/2006/main" xmlns:r="http://schemas.openxmlformats.org/officeDocument/2006/relationships">
  <dimension ref="A1:IV12"/>
  <sheetViews>
    <sheetView showGridLines="0" showZeros="0" zoomScaleSheetLayoutView="100" workbookViewId="0">
      <selection activeCell="E11" sqref="E11"/>
    </sheetView>
  </sheetViews>
  <sheetFormatPr defaultColWidth="18" defaultRowHeight="15.6"/>
  <cols>
    <col min="1" max="1" width="9.09765625" style="167" customWidth="1"/>
    <col min="2" max="2" width="12.19921875" style="168" customWidth="1"/>
    <col min="3" max="3" width="16.3984375" style="15" customWidth="1"/>
    <col min="4" max="6" width="18" style="15" customWidth="1"/>
    <col min="7" max="8" width="18" style="169" customWidth="1"/>
    <col min="9" max="249" width="9.09765625" style="167" customWidth="1"/>
    <col min="250" max="250" width="30.09765625" style="167" customWidth="1"/>
    <col min="251" max="253" width="16.59765625" style="167" customWidth="1"/>
    <col min="254" max="254" width="30.09765625" style="167" customWidth="1"/>
    <col min="255" max="256" width="18" style="167"/>
  </cols>
  <sheetData>
    <row r="1" spans="1:8" s="11" customFormat="1" ht="19.5" customHeight="1">
      <c r="B1" s="145" t="s">
        <v>2630</v>
      </c>
      <c r="G1" s="170"/>
      <c r="H1" s="170"/>
    </row>
    <row r="2" spans="1:8" s="12" customFormat="1" ht="22.2">
      <c r="B2" s="318" t="s">
        <v>2631</v>
      </c>
      <c r="C2" s="318"/>
      <c r="D2" s="318"/>
      <c r="E2" s="318"/>
      <c r="F2" s="318"/>
      <c r="G2" s="318"/>
      <c r="H2" s="318"/>
    </row>
    <row r="3" spans="1:8" s="13" customFormat="1" ht="19.5" customHeight="1">
      <c r="B3" s="171"/>
      <c r="G3" s="319" t="s">
        <v>22</v>
      </c>
      <c r="H3" s="319"/>
    </row>
    <row r="4" spans="1:8" s="13" customFormat="1" ht="31.2" customHeight="1">
      <c r="A4" s="314" t="s">
        <v>2632</v>
      </c>
      <c r="B4" s="316" t="s">
        <v>2633</v>
      </c>
      <c r="C4" s="316"/>
      <c r="D4" s="316" t="s">
        <v>24</v>
      </c>
      <c r="E4" s="317" t="s">
        <v>25</v>
      </c>
      <c r="F4" s="314" t="s">
        <v>26</v>
      </c>
      <c r="G4" s="314"/>
      <c r="H4" s="314"/>
    </row>
    <row r="5" spans="1:8" s="13" customFormat="1" ht="38.25" customHeight="1">
      <c r="A5" s="314"/>
      <c r="B5" s="316"/>
      <c r="C5" s="316"/>
      <c r="D5" s="316"/>
      <c r="E5" s="317"/>
      <c r="F5" s="172" t="s">
        <v>29</v>
      </c>
      <c r="G5" s="37" t="s">
        <v>30</v>
      </c>
      <c r="H5" s="37" t="s">
        <v>31</v>
      </c>
    </row>
    <row r="6" spans="1:8" s="13" customFormat="1" ht="19.5" customHeight="1">
      <c r="A6" s="173" t="s">
        <v>2634</v>
      </c>
      <c r="B6" s="320" t="s">
        <v>2635</v>
      </c>
      <c r="C6" s="321"/>
      <c r="D6" s="174"/>
      <c r="E6" s="175"/>
      <c r="F6" s="176"/>
      <c r="G6" s="177" t="str">
        <f t="shared" ref="G6:G11" si="0">IF(D6=0,"",ROUND(F6/D6*100,1))</f>
        <v/>
      </c>
      <c r="H6" s="177" t="str">
        <f t="shared" ref="H6:H11" si="1">IF(E6=0,"",ROUND(F6/E6*100,1))</f>
        <v/>
      </c>
    </row>
    <row r="7" spans="1:8" s="13" customFormat="1" ht="19.5" customHeight="1">
      <c r="A7" s="173" t="s">
        <v>2636</v>
      </c>
      <c r="B7" s="315" t="s">
        <v>2637</v>
      </c>
      <c r="C7" s="178" t="s">
        <v>2538</v>
      </c>
      <c r="D7" s="179">
        <f>SUM(D8:D9)</f>
        <v>677</v>
      </c>
      <c r="E7" s="179">
        <f>SUM(E8:E9)</f>
        <v>541</v>
      </c>
      <c r="F7" s="179">
        <f>SUM(F8:F9)</f>
        <v>451</v>
      </c>
      <c r="G7" s="177">
        <f t="shared" si="0"/>
        <v>66.599999999999994</v>
      </c>
      <c r="H7" s="177">
        <f t="shared" si="1"/>
        <v>83.4</v>
      </c>
    </row>
    <row r="8" spans="1:8" s="13" customFormat="1" ht="19.5" customHeight="1">
      <c r="A8" s="173" t="s">
        <v>2638</v>
      </c>
      <c r="B8" s="315"/>
      <c r="C8" s="178" t="s">
        <v>2639</v>
      </c>
      <c r="D8" s="180">
        <v>81</v>
      </c>
      <c r="E8" s="175">
        <v>70</v>
      </c>
      <c r="F8" s="176"/>
      <c r="G8" s="177">
        <f t="shared" si="0"/>
        <v>0</v>
      </c>
      <c r="H8" s="177">
        <f t="shared" si="1"/>
        <v>0</v>
      </c>
    </row>
    <row r="9" spans="1:8" s="13" customFormat="1" ht="19.5" customHeight="1">
      <c r="A9" s="173" t="s">
        <v>2640</v>
      </c>
      <c r="B9" s="315"/>
      <c r="C9" s="178" t="s">
        <v>2641</v>
      </c>
      <c r="D9" s="180">
        <v>596</v>
      </c>
      <c r="E9" s="175">
        <v>471</v>
      </c>
      <c r="F9" s="176">
        <v>451</v>
      </c>
      <c r="G9" s="177">
        <f t="shared" si="0"/>
        <v>75.7</v>
      </c>
      <c r="H9" s="177">
        <f t="shared" si="1"/>
        <v>95.8</v>
      </c>
    </row>
    <row r="10" spans="1:8" s="13" customFormat="1" ht="19.5" customHeight="1">
      <c r="A10" s="173" t="s">
        <v>2642</v>
      </c>
      <c r="B10" s="320" t="s">
        <v>2643</v>
      </c>
      <c r="C10" s="321"/>
      <c r="D10" s="174">
        <v>376</v>
      </c>
      <c r="E10" s="175">
        <v>689</v>
      </c>
      <c r="F10" s="176">
        <v>227</v>
      </c>
      <c r="G10" s="177">
        <f t="shared" si="0"/>
        <v>60.4</v>
      </c>
      <c r="H10" s="177">
        <f t="shared" si="1"/>
        <v>32.9</v>
      </c>
    </row>
    <row r="11" spans="1:8" s="14" customFormat="1" ht="19.5" customHeight="1">
      <c r="A11" s="181"/>
      <c r="B11" s="313" t="s">
        <v>2494</v>
      </c>
      <c r="C11" s="313"/>
      <c r="D11" s="182">
        <f>SUM(D6,D7,D10)</f>
        <v>1053</v>
      </c>
      <c r="E11" s="182">
        <f>SUM(E6,E7,E10)</f>
        <v>1230</v>
      </c>
      <c r="F11" s="182">
        <f>SUM(F6,F7,F10)</f>
        <v>678</v>
      </c>
      <c r="G11" s="177">
        <f t="shared" si="0"/>
        <v>64.400000000000006</v>
      </c>
      <c r="H11" s="177">
        <f t="shared" si="1"/>
        <v>55.1</v>
      </c>
    </row>
    <row r="12" spans="1:8" s="15" customFormat="1" ht="18.75" customHeight="1">
      <c r="B12" s="168"/>
      <c r="G12" s="169"/>
      <c r="H12" s="169"/>
    </row>
  </sheetData>
  <sheetProtection formatCells="0" formatColumns="0" formatRows="0" insertColumns="0" insertRows="0" insertHyperlinks="0" deleteColumns="0" deleteRows="0" sort="0" autoFilter="0" pivotTables="0"/>
  <mergeCells count="11">
    <mergeCell ref="B2:H2"/>
    <mergeCell ref="G3:H3"/>
    <mergeCell ref="F4:H4"/>
    <mergeCell ref="B6:C6"/>
    <mergeCell ref="B10:C10"/>
    <mergeCell ref="B11:C11"/>
    <mergeCell ref="A4:A5"/>
    <mergeCell ref="B7:B9"/>
    <mergeCell ref="D4:D5"/>
    <mergeCell ref="E4:E5"/>
    <mergeCell ref="B4:C5"/>
  </mergeCells>
  <phoneticPr fontId="23" type="noConversion"/>
  <printOptions horizontalCentered="1"/>
  <pageMargins left="0.70833330000000005" right="0.70833330000000005" top="0.74791660000000004" bottom="0.74791660000000004" header="0.31458330000000001" footer="0.31458330000000001"/>
  <pageSetup paperSize="9" orientation="landscape" errors="blank"/>
  <headerFooter alignWithMargins="0"/>
  <ignoredErrors>
    <ignoredError sqref="D7:F7" formulaRange="1"/>
  </ignoredErrors>
</worksheet>
</file>

<file path=xl/worksheets/sheet13.xml><?xml version="1.0" encoding="utf-8"?>
<worksheet xmlns="http://schemas.openxmlformats.org/spreadsheetml/2006/main" xmlns:r="http://schemas.openxmlformats.org/officeDocument/2006/relationships">
  <sheetPr>
    <pageSetUpPr fitToPage="1"/>
  </sheetPr>
  <dimension ref="A1:IV317"/>
  <sheetViews>
    <sheetView showGridLines="0" showZeros="0" zoomScale="70" zoomScaleNormal="70" zoomScaleSheetLayoutView="100" workbookViewId="0">
      <pane ySplit="6" topLeftCell="A250" activePane="bottomLeft" state="frozen"/>
      <selection pane="bottomLeft" activeCell="E17" sqref="E17"/>
    </sheetView>
  </sheetViews>
  <sheetFormatPr defaultColWidth="9" defaultRowHeight="15.6"/>
  <cols>
    <col min="1" max="1" width="9.59765625" style="31" customWidth="1"/>
    <col min="2" max="2" width="41" style="31" customWidth="1"/>
    <col min="3" max="4" width="11.69921875" style="31" bestFit="1" customWidth="1"/>
    <col min="5" max="5" width="11.3984375" style="31" bestFit="1" customWidth="1"/>
    <col min="6" max="8" width="12.19921875" style="31" customWidth="1"/>
    <col min="9" max="9" width="63.19921875" style="31" customWidth="1"/>
    <col min="10" max="11" width="11.69921875" style="31" bestFit="1" customWidth="1"/>
    <col min="12" max="12" width="11.3984375" style="31" bestFit="1" customWidth="1"/>
    <col min="13" max="14" width="7.19921875" style="31" customWidth="1"/>
    <col min="15" max="256" width="9" style="31"/>
  </cols>
  <sheetData>
    <row r="1" spans="1:14">
      <c r="B1" s="145" t="s">
        <v>2644</v>
      </c>
      <c r="C1" s="183"/>
      <c r="D1" s="183"/>
      <c r="E1" s="183"/>
      <c r="F1" s="183"/>
      <c r="G1" s="183"/>
      <c r="H1" s="183"/>
    </row>
    <row r="2" spans="1:14" s="2" customFormat="1" ht="22.2">
      <c r="B2" s="297" t="s">
        <v>2645</v>
      </c>
      <c r="C2" s="297"/>
      <c r="D2" s="297"/>
      <c r="E2" s="297"/>
      <c r="F2" s="297"/>
      <c r="G2" s="297"/>
      <c r="H2" s="297"/>
      <c r="I2" s="297"/>
      <c r="J2" s="297"/>
      <c r="K2" s="297"/>
      <c r="L2" s="297"/>
      <c r="M2" s="297"/>
      <c r="N2" s="297"/>
    </row>
    <row r="3" spans="1:14" ht="14.25" customHeight="1">
      <c r="N3" s="53" t="s">
        <v>22</v>
      </c>
    </row>
    <row r="4" spans="1:14" ht="31.5" customHeight="1">
      <c r="A4" s="295" t="s">
        <v>2288</v>
      </c>
      <c r="B4" s="295"/>
      <c r="C4" s="295"/>
      <c r="D4" s="295"/>
      <c r="E4" s="295"/>
      <c r="F4" s="295"/>
      <c r="G4" s="295"/>
      <c r="H4" s="295" t="s">
        <v>2289</v>
      </c>
      <c r="I4" s="295"/>
      <c r="J4" s="295"/>
      <c r="K4" s="295"/>
      <c r="L4" s="295"/>
      <c r="M4" s="295"/>
      <c r="N4" s="295"/>
    </row>
    <row r="5" spans="1:14" s="16" customFormat="1" ht="19.5" customHeight="1">
      <c r="A5" s="285" t="s">
        <v>2290</v>
      </c>
      <c r="B5" s="287" t="s">
        <v>2291</v>
      </c>
      <c r="C5" s="287" t="s">
        <v>24</v>
      </c>
      <c r="D5" s="287" t="s">
        <v>25</v>
      </c>
      <c r="E5" s="287" t="s">
        <v>26</v>
      </c>
      <c r="F5" s="287"/>
      <c r="G5" s="287"/>
      <c r="H5" s="287" t="s">
        <v>2290</v>
      </c>
      <c r="I5" s="287" t="s">
        <v>2291</v>
      </c>
      <c r="J5" s="287" t="s">
        <v>24</v>
      </c>
      <c r="K5" s="287" t="s">
        <v>25</v>
      </c>
      <c r="L5" s="287" t="s">
        <v>26</v>
      </c>
      <c r="M5" s="287"/>
      <c r="N5" s="287"/>
    </row>
    <row r="6" spans="1:14" s="16" customFormat="1" ht="60" customHeight="1">
      <c r="A6" s="286"/>
      <c r="B6" s="287"/>
      <c r="C6" s="287"/>
      <c r="D6" s="287"/>
      <c r="E6" s="36" t="s">
        <v>29</v>
      </c>
      <c r="F6" s="37" t="s">
        <v>30</v>
      </c>
      <c r="G6" s="37" t="s">
        <v>31</v>
      </c>
      <c r="H6" s="287"/>
      <c r="I6" s="287"/>
      <c r="J6" s="287"/>
      <c r="K6" s="287"/>
      <c r="L6" s="36" t="s">
        <v>29</v>
      </c>
      <c r="M6" s="37" t="s">
        <v>30</v>
      </c>
      <c r="N6" s="37" t="s">
        <v>31</v>
      </c>
    </row>
    <row r="7" spans="1:14" ht="20.100000000000001" customHeight="1">
      <c r="A7" s="42" t="s">
        <v>2646</v>
      </c>
      <c r="B7" s="184" t="s">
        <v>2647</v>
      </c>
      <c r="C7" s="185"/>
      <c r="D7" s="185"/>
      <c r="E7" s="185"/>
      <c r="F7" s="186" t="str">
        <f t="shared" ref="F7:F34" si="0">IF(C7=0,"",ROUND(E7/C7*100,1))</f>
        <v/>
      </c>
      <c r="G7" s="186" t="str">
        <f t="shared" ref="G7:G34" si="1">IF(D7=0,"",ROUND(E7/D7*100,1))</f>
        <v/>
      </c>
      <c r="H7" s="187" t="s">
        <v>819</v>
      </c>
      <c r="I7" s="188" t="s">
        <v>2648</v>
      </c>
      <c r="J7" s="59">
        <f>SUM(J8,J14,J20)</f>
        <v>0</v>
      </c>
      <c r="K7" s="59">
        <f>SUM(K8,K14,K20)</f>
        <v>11</v>
      </c>
      <c r="L7" s="59">
        <f>SUM(L8,L14,L20)</f>
        <v>6</v>
      </c>
      <c r="M7" s="59" t="str">
        <f t="shared" ref="M7:M70" si="2">IF(J7=0,"",ROUND(L7/J7*100,1))</f>
        <v/>
      </c>
      <c r="N7" s="59">
        <f t="shared" ref="N7:N70" si="3">IF(K7=0,"",ROUND(L7/K7*100,1))</f>
        <v>54.5</v>
      </c>
    </row>
    <row r="8" spans="1:14" ht="20.100000000000001" customHeight="1">
      <c r="A8" s="42" t="s">
        <v>2649</v>
      </c>
      <c r="B8" s="184" t="s">
        <v>2650</v>
      </c>
      <c r="C8" s="185"/>
      <c r="D8" s="185"/>
      <c r="E8" s="185"/>
      <c r="F8" s="186" t="str">
        <f t="shared" si="0"/>
        <v/>
      </c>
      <c r="G8" s="186" t="str">
        <f t="shared" si="1"/>
        <v/>
      </c>
      <c r="H8" s="187" t="s">
        <v>2651</v>
      </c>
      <c r="I8" s="189" t="s">
        <v>2652</v>
      </c>
      <c r="J8" s="59">
        <f>SUM(J9:J13)</f>
        <v>0</v>
      </c>
      <c r="K8" s="59">
        <f>SUM(K9:K13)</f>
        <v>11</v>
      </c>
      <c r="L8" s="59">
        <f>SUM(L9:L13)</f>
        <v>6</v>
      </c>
      <c r="M8" s="59" t="str">
        <f t="shared" si="2"/>
        <v/>
      </c>
      <c r="N8" s="59">
        <f t="shared" si="3"/>
        <v>54.5</v>
      </c>
    </row>
    <row r="9" spans="1:14" ht="20.100000000000001" customHeight="1">
      <c r="A9" s="42" t="s">
        <v>2653</v>
      </c>
      <c r="B9" s="184" t="s">
        <v>2654</v>
      </c>
      <c r="C9" s="185"/>
      <c r="D9" s="185"/>
      <c r="E9" s="185"/>
      <c r="F9" s="186" t="str">
        <f t="shared" si="0"/>
        <v/>
      </c>
      <c r="G9" s="186" t="str">
        <f t="shared" si="1"/>
        <v/>
      </c>
      <c r="H9" s="187" t="s">
        <v>2655</v>
      </c>
      <c r="I9" s="190" t="s">
        <v>2656</v>
      </c>
      <c r="J9" s="64"/>
      <c r="K9" s="64"/>
      <c r="L9" s="64">
        <v>6</v>
      </c>
      <c r="M9" s="59" t="str">
        <f t="shared" si="2"/>
        <v/>
      </c>
      <c r="N9" s="59" t="str">
        <f t="shared" si="3"/>
        <v/>
      </c>
    </row>
    <row r="10" spans="1:14" ht="20.100000000000001" customHeight="1">
      <c r="A10" s="42" t="s">
        <v>2657</v>
      </c>
      <c r="B10" s="184" t="s">
        <v>2658</v>
      </c>
      <c r="C10" s="64"/>
      <c r="D10" s="64"/>
      <c r="E10" s="64"/>
      <c r="F10" s="186" t="str">
        <f t="shared" si="0"/>
        <v/>
      </c>
      <c r="G10" s="186" t="str">
        <f t="shared" si="1"/>
        <v/>
      </c>
      <c r="H10" s="187" t="s">
        <v>2659</v>
      </c>
      <c r="I10" s="190" t="s">
        <v>2660</v>
      </c>
      <c r="J10" s="64"/>
      <c r="K10" s="64">
        <v>11</v>
      </c>
      <c r="L10" s="64"/>
      <c r="M10" s="59" t="str">
        <f t="shared" si="2"/>
        <v/>
      </c>
      <c r="N10" s="59">
        <f t="shared" si="3"/>
        <v>0</v>
      </c>
    </row>
    <row r="11" spans="1:14" ht="20.100000000000001" customHeight="1">
      <c r="A11" s="42" t="s">
        <v>2661</v>
      </c>
      <c r="B11" s="184" t="s">
        <v>2662</v>
      </c>
      <c r="C11" s="64"/>
      <c r="D11" s="64"/>
      <c r="E11" s="64"/>
      <c r="F11" s="186" t="str">
        <f t="shared" si="0"/>
        <v/>
      </c>
      <c r="G11" s="186" t="str">
        <f t="shared" si="1"/>
        <v/>
      </c>
      <c r="H11" s="187" t="s">
        <v>2663</v>
      </c>
      <c r="I11" s="190" t="s">
        <v>2664</v>
      </c>
      <c r="J11" s="64"/>
      <c r="K11" s="64"/>
      <c r="L11" s="64"/>
      <c r="M11" s="59" t="str">
        <f t="shared" si="2"/>
        <v/>
      </c>
      <c r="N11" s="59" t="str">
        <f t="shared" si="3"/>
        <v/>
      </c>
    </row>
    <row r="12" spans="1:14" ht="20.100000000000001" customHeight="1">
      <c r="A12" s="42" t="s">
        <v>2665</v>
      </c>
      <c r="B12" s="188" t="s">
        <v>2666</v>
      </c>
      <c r="C12" s="59">
        <f>SUM(C13:C17)</f>
        <v>5000</v>
      </c>
      <c r="D12" s="59">
        <f>SUM(D13:D17)</f>
        <v>6537</v>
      </c>
      <c r="E12" s="59">
        <f>SUM(E13:E17)</f>
        <v>50000</v>
      </c>
      <c r="F12" s="186">
        <f t="shared" si="0"/>
        <v>1000</v>
      </c>
      <c r="G12" s="186">
        <f t="shared" si="1"/>
        <v>764.9</v>
      </c>
      <c r="H12" s="187" t="s">
        <v>2667</v>
      </c>
      <c r="I12" s="190" t="s">
        <v>2668</v>
      </c>
      <c r="J12" s="64"/>
      <c r="K12" s="64"/>
      <c r="L12" s="64"/>
      <c r="M12" s="59" t="str">
        <f t="shared" si="2"/>
        <v/>
      </c>
      <c r="N12" s="59" t="str">
        <f t="shared" si="3"/>
        <v/>
      </c>
    </row>
    <row r="13" spans="1:14" ht="20.100000000000001" customHeight="1">
      <c r="A13" s="42" t="s">
        <v>2669</v>
      </c>
      <c r="B13" s="42" t="s">
        <v>2670</v>
      </c>
      <c r="C13" s="64"/>
      <c r="D13" s="64"/>
      <c r="E13" s="64"/>
      <c r="F13" s="186" t="str">
        <f t="shared" si="0"/>
        <v/>
      </c>
      <c r="G13" s="186" t="str">
        <f t="shared" si="1"/>
        <v/>
      </c>
      <c r="H13" s="187" t="s">
        <v>2671</v>
      </c>
      <c r="I13" s="190" t="s">
        <v>2672</v>
      </c>
      <c r="J13" s="64"/>
      <c r="K13" s="64"/>
      <c r="L13" s="64"/>
      <c r="M13" s="59" t="str">
        <f t="shared" si="2"/>
        <v/>
      </c>
      <c r="N13" s="59" t="str">
        <f t="shared" si="3"/>
        <v/>
      </c>
    </row>
    <row r="14" spans="1:14" ht="20.100000000000001" customHeight="1">
      <c r="A14" s="42" t="s">
        <v>2673</v>
      </c>
      <c r="B14" s="42" t="s">
        <v>2674</v>
      </c>
      <c r="C14" s="64"/>
      <c r="D14" s="64">
        <v>38</v>
      </c>
      <c r="E14" s="64"/>
      <c r="F14" s="186" t="str">
        <f t="shared" si="0"/>
        <v/>
      </c>
      <c r="G14" s="186">
        <f t="shared" si="1"/>
        <v>0</v>
      </c>
      <c r="H14" s="187" t="s">
        <v>2675</v>
      </c>
      <c r="I14" s="189" t="s">
        <v>2676</v>
      </c>
      <c r="J14" s="59">
        <f>SUM(J15:J19)</f>
        <v>0</v>
      </c>
      <c r="K14" s="59">
        <f>SUM(K15:K19)</f>
        <v>0</v>
      </c>
      <c r="L14" s="59">
        <f>SUM(L15:L19)</f>
        <v>0</v>
      </c>
      <c r="M14" s="59" t="str">
        <f t="shared" si="2"/>
        <v/>
      </c>
      <c r="N14" s="59" t="str">
        <f t="shared" si="3"/>
        <v/>
      </c>
    </row>
    <row r="15" spans="1:14" ht="20.100000000000001" customHeight="1">
      <c r="A15" s="42" t="s">
        <v>2677</v>
      </c>
      <c r="B15" s="42" t="s">
        <v>2678</v>
      </c>
      <c r="C15" s="64"/>
      <c r="D15" s="64">
        <v>6449</v>
      </c>
      <c r="E15" s="64"/>
      <c r="F15" s="186" t="str">
        <f t="shared" si="0"/>
        <v/>
      </c>
      <c r="G15" s="186">
        <f t="shared" si="1"/>
        <v>0</v>
      </c>
      <c r="H15" s="187" t="s">
        <v>2679</v>
      </c>
      <c r="I15" s="190" t="s">
        <v>2680</v>
      </c>
      <c r="J15" s="64"/>
      <c r="K15" s="64"/>
      <c r="L15" s="64"/>
      <c r="M15" s="59" t="str">
        <f t="shared" si="2"/>
        <v/>
      </c>
      <c r="N15" s="59" t="str">
        <f t="shared" si="3"/>
        <v/>
      </c>
    </row>
    <row r="16" spans="1:14" ht="20.100000000000001" customHeight="1">
      <c r="A16" s="42" t="s">
        <v>2681</v>
      </c>
      <c r="B16" s="42" t="s">
        <v>2682</v>
      </c>
      <c r="C16" s="64"/>
      <c r="D16" s="64"/>
      <c r="E16" s="64"/>
      <c r="F16" s="186" t="str">
        <f t="shared" si="0"/>
        <v/>
      </c>
      <c r="G16" s="186" t="str">
        <f t="shared" si="1"/>
        <v/>
      </c>
      <c r="H16" s="187" t="s">
        <v>2683</v>
      </c>
      <c r="I16" s="190" t="s">
        <v>2684</v>
      </c>
      <c r="J16" s="64"/>
      <c r="K16" s="64"/>
      <c r="L16" s="64"/>
      <c r="M16" s="59" t="str">
        <f t="shared" si="2"/>
        <v/>
      </c>
      <c r="N16" s="59" t="str">
        <f t="shared" si="3"/>
        <v/>
      </c>
    </row>
    <row r="17" spans="1:14" ht="20.100000000000001" customHeight="1">
      <c r="A17" s="42" t="s">
        <v>2685</v>
      </c>
      <c r="B17" s="42" t="s">
        <v>2686</v>
      </c>
      <c r="C17" s="185">
        <v>5000</v>
      </c>
      <c r="D17" s="185">
        <v>50</v>
      </c>
      <c r="E17" s="185">
        <v>50000</v>
      </c>
      <c r="F17" s="186">
        <f t="shared" si="0"/>
        <v>1000</v>
      </c>
      <c r="G17" s="186">
        <f t="shared" si="1"/>
        <v>100000</v>
      </c>
      <c r="H17" s="187" t="s">
        <v>2687</v>
      </c>
      <c r="I17" s="190" t="s">
        <v>2688</v>
      </c>
      <c r="J17" s="64"/>
      <c r="K17" s="64"/>
      <c r="L17" s="64"/>
      <c r="M17" s="59" t="str">
        <f t="shared" si="2"/>
        <v/>
      </c>
      <c r="N17" s="59" t="str">
        <f t="shared" si="3"/>
        <v/>
      </c>
    </row>
    <row r="18" spans="1:14" ht="20.100000000000001" customHeight="1">
      <c r="A18" s="42" t="s">
        <v>2689</v>
      </c>
      <c r="B18" s="184" t="s">
        <v>2690</v>
      </c>
      <c r="C18" s="185"/>
      <c r="D18" s="185"/>
      <c r="E18" s="185"/>
      <c r="F18" s="186" t="str">
        <f t="shared" si="0"/>
        <v/>
      </c>
      <c r="G18" s="186" t="str">
        <f t="shared" si="1"/>
        <v/>
      </c>
      <c r="H18" s="187" t="s">
        <v>2691</v>
      </c>
      <c r="I18" s="190" t="s">
        <v>2692</v>
      </c>
      <c r="J18" s="64"/>
      <c r="K18" s="64"/>
      <c r="L18" s="64"/>
      <c r="M18" s="59" t="str">
        <f t="shared" si="2"/>
        <v/>
      </c>
      <c r="N18" s="59" t="str">
        <f t="shared" si="3"/>
        <v/>
      </c>
    </row>
    <row r="19" spans="1:14" ht="20.100000000000001" customHeight="1">
      <c r="A19" s="42" t="s">
        <v>2693</v>
      </c>
      <c r="B19" s="188" t="s">
        <v>2694</v>
      </c>
      <c r="C19" s="186">
        <f>SUM(C20:C21)</f>
        <v>0</v>
      </c>
      <c r="D19" s="186">
        <f>SUM(D20:D21)</f>
        <v>0</v>
      </c>
      <c r="E19" s="186">
        <f>SUM(E20:E21)</f>
        <v>0</v>
      </c>
      <c r="F19" s="186" t="str">
        <f t="shared" si="0"/>
        <v/>
      </c>
      <c r="G19" s="186" t="str">
        <f t="shared" si="1"/>
        <v/>
      </c>
      <c r="H19" s="187" t="s">
        <v>2695</v>
      </c>
      <c r="I19" s="190" t="s">
        <v>2696</v>
      </c>
      <c r="J19" s="64"/>
      <c r="K19" s="64"/>
      <c r="L19" s="64"/>
      <c r="M19" s="59" t="str">
        <f t="shared" si="2"/>
        <v/>
      </c>
      <c r="N19" s="59" t="str">
        <f t="shared" si="3"/>
        <v/>
      </c>
    </row>
    <row r="20" spans="1:14" ht="20.100000000000001" customHeight="1">
      <c r="A20" s="42" t="s">
        <v>2697</v>
      </c>
      <c r="B20" s="42" t="s">
        <v>2698</v>
      </c>
      <c r="C20" s="64"/>
      <c r="D20" s="64"/>
      <c r="E20" s="64"/>
      <c r="F20" s="186" t="str">
        <f t="shared" si="0"/>
        <v/>
      </c>
      <c r="G20" s="186" t="str">
        <f t="shared" si="1"/>
        <v/>
      </c>
      <c r="H20" s="187" t="s">
        <v>2699</v>
      </c>
      <c r="I20" s="189" t="s">
        <v>2700</v>
      </c>
      <c r="J20" s="59">
        <f>SUM(J21:J22)</f>
        <v>0</v>
      </c>
      <c r="K20" s="59">
        <f>SUM(K21:K22)</f>
        <v>0</v>
      </c>
      <c r="L20" s="59">
        <f>SUM(L21:L22)</f>
        <v>0</v>
      </c>
      <c r="M20" s="59" t="str">
        <f t="shared" si="2"/>
        <v/>
      </c>
      <c r="N20" s="59" t="str">
        <f t="shared" si="3"/>
        <v/>
      </c>
    </row>
    <row r="21" spans="1:14" ht="20.100000000000001" customHeight="1">
      <c r="A21" s="42" t="s">
        <v>2701</v>
      </c>
      <c r="B21" s="42" t="s">
        <v>2702</v>
      </c>
      <c r="C21" s="64"/>
      <c r="D21" s="64"/>
      <c r="E21" s="64"/>
      <c r="F21" s="186" t="str">
        <f t="shared" si="0"/>
        <v/>
      </c>
      <c r="G21" s="186" t="str">
        <f t="shared" si="1"/>
        <v/>
      </c>
      <c r="H21" s="187" t="s">
        <v>2703</v>
      </c>
      <c r="I21" s="191" t="s">
        <v>2704</v>
      </c>
      <c r="J21" s="64"/>
      <c r="K21" s="64"/>
      <c r="L21" s="64"/>
      <c r="M21" s="59" t="str">
        <f t="shared" si="2"/>
        <v/>
      </c>
      <c r="N21" s="59" t="str">
        <f t="shared" si="3"/>
        <v/>
      </c>
    </row>
    <row r="22" spans="1:14" ht="20.100000000000001" customHeight="1">
      <c r="A22" s="42" t="s">
        <v>2705</v>
      </c>
      <c r="B22" s="184" t="s">
        <v>2706</v>
      </c>
      <c r="C22" s="64"/>
      <c r="D22" s="64"/>
      <c r="E22" s="64"/>
      <c r="F22" s="186" t="str">
        <f t="shared" si="0"/>
        <v/>
      </c>
      <c r="G22" s="186" t="str">
        <f t="shared" si="1"/>
        <v/>
      </c>
      <c r="H22" s="187" t="s">
        <v>2707</v>
      </c>
      <c r="I22" s="191" t="s">
        <v>2708</v>
      </c>
      <c r="J22" s="64"/>
      <c r="K22" s="64"/>
      <c r="L22" s="64"/>
      <c r="M22" s="59" t="str">
        <f t="shared" si="2"/>
        <v/>
      </c>
      <c r="N22" s="59" t="str">
        <f t="shared" si="3"/>
        <v/>
      </c>
    </row>
    <row r="23" spans="1:14" ht="20.100000000000001" customHeight="1">
      <c r="A23" s="42" t="s">
        <v>2709</v>
      </c>
      <c r="B23" s="184" t="s">
        <v>2710</v>
      </c>
      <c r="C23" s="185"/>
      <c r="D23" s="185"/>
      <c r="E23" s="185"/>
      <c r="F23" s="186" t="str">
        <f t="shared" si="0"/>
        <v/>
      </c>
      <c r="G23" s="186" t="str">
        <f t="shared" si="1"/>
        <v/>
      </c>
      <c r="H23" s="187" t="s">
        <v>918</v>
      </c>
      <c r="I23" s="188" t="s">
        <v>2711</v>
      </c>
      <c r="J23" s="59">
        <f>SUM(J24,J28,J32)</f>
        <v>0</v>
      </c>
      <c r="K23" s="59">
        <f>SUM(K24,K28,K32)</f>
        <v>382</v>
      </c>
      <c r="L23" s="59">
        <f>SUM(L24,L28,L32)</f>
        <v>215</v>
      </c>
      <c r="M23" s="59" t="str">
        <f t="shared" si="2"/>
        <v/>
      </c>
      <c r="N23" s="59">
        <f t="shared" si="3"/>
        <v>56.3</v>
      </c>
    </row>
    <row r="24" spans="1:14" ht="20.100000000000001" customHeight="1">
      <c r="A24" s="42" t="s">
        <v>2712</v>
      </c>
      <c r="B24" s="184" t="s">
        <v>2713</v>
      </c>
      <c r="C24" s="185"/>
      <c r="D24" s="185"/>
      <c r="E24" s="185"/>
      <c r="F24" s="186" t="str">
        <f t="shared" si="0"/>
        <v/>
      </c>
      <c r="G24" s="186" t="str">
        <f t="shared" si="1"/>
        <v/>
      </c>
      <c r="H24" s="187" t="s">
        <v>2714</v>
      </c>
      <c r="I24" s="189" t="s">
        <v>2715</v>
      </c>
      <c r="J24" s="59">
        <f>SUM(J25:J27)</f>
        <v>0</v>
      </c>
      <c r="K24" s="59">
        <f>SUM(K25:K27)</f>
        <v>382</v>
      </c>
      <c r="L24" s="59">
        <f>SUM(L25:L27)</f>
        <v>215</v>
      </c>
      <c r="M24" s="59" t="str">
        <f t="shared" si="2"/>
        <v/>
      </c>
      <c r="N24" s="59">
        <f t="shared" si="3"/>
        <v>56.3</v>
      </c>
    </row>
    <row r="25" spans="1:14" ht="20.100000000000001" customHeight="1">
      <c r="A25" s="42" t="s">
        <v>2716</v>
      </c>
      <c r="B25" s="184" t="s">
        <v>2717</v>
      </c>
      <c r="C25" s="185"/>
      <c r="D25" s="185"/>
      <c r="E25" s="185"/>
      <c r="F25" s="186" t="str">
        <f t="shared" si="0"/>
        <v/>
      </c>
      <c r="G25" s="186" t="str">
        <f t="shared" si="1"/>
        <v/>
      </c>
      <c r="H25" s="187" t="s">
        <v>2718</v>
      </c>
      <c r="I25" s="190" t="s">
        <v>2719</v>
      </c>
      <c r="J25" s="64"/>
      <c r="K25" s="64">
        <v>382</v>
      </c>
      <c r="L25" s="64">
        <v>17</v>
      </c>
      <c r="M25" s="59" t="str">
        <f t="shared" si="2"/>
        <v/>
      </c>
      <c r="N25" s="59">
        <f t="shared" si="3"/>
        <v>4.5</v>
      </c>
    </row>
    <row r="26" spans="1:14" ht="20.100000000000001" customHeight="1">
      <c r="A26" s="42" t="s">
        <v>2720</v>
      </c>
      <c r="B26" s="184" t="s">
        <v>2721</v>
      </c>
      <c r="C26" s="64"/>
      <c r="D26" s="64"/>
      <c r="E26" s="64"/>
      <c r="F26" s="186" t="str">
        <f t="shared" si="0"/>
        <v/>
      </c>
      <c r="G26" s="186" t="str">
        <f t="shared" si="1"/>
        <v/>
      </c>
      <c r="H26" s="187" t="s">
        <v>2722</v>
      </c>
      <c r="I26" s="190" t="s">
        <v>2723</v>
      </c>
      <c r="J26" s="64"/>
      <c r="K26" s="64"/>
      <c r="L26" s="64">
        <v>198</v>
      </c>
      <c r="M26" s="59" t="str">
        <f t="shared" si="2"/>
        <v/>
      </c>
      <c r="N26" s="59" t="str">
        <f t="shared" si="3"/>
        <v/>
      </c>
    </row>
    <row r="27" spans="1:14" ht="20.100000000000001" customHeight="1">
      <c r="A27" s="42" t="s">
        <v>2724</v>
      </c>
      <c r="B27" s="188" t="s">
        <v>2725</v>
      </c>
      <c r="C27" s="186">
        <f>SUM(C28:C32)</f>
        <v>0</v>
      </c>
      <c r="D27" s="186">
        <f>SUM(D28:D32)</f>
        <v>0</v>
      </c>
      <c r="E27" s="186">
        <f>SUM(E28:E32)</f>
        <v>0</v>
      </c>
      <c r="F27" s="186" t="str">
        <f t="shared" si="0"/>
        <v/>
      </c>
      <c r="G27" s="186" t="str">
        <f t="shared" si="1"/>
        <v/>
      </c>
      <c r="H27" s="187" t="s">
        <v>2726</v>
      </c>
      <c r="I27" s="190" t="s">
        <v>2727</v>
      </c>
      <c r="J27" s="64"/>
      <c r="K27" s="64"/>
      <c r="L27" s="64"/>
      <c r="M27" s="59" t="str">
        <f t="shared" si="2"/>
        <v/>
      </c>
      <c r="N27" s="59" t="str">
        <f t="shared" si="3"/>
        <v/>
      </c>
    </row>
    <row r="28" spans="1:14" ht="20.100000000000001" customHeight="1">
      <c r="A28" s="42" t="s">
        <v>2728</v>
      </c>
      <c r="B28" s="42" t="s">
        <v>2729</v>
      </c>
      <c r="C28" s="64"/>
      <c r="D28" s="64"/>
      <c r="E28" s="64"/>
      <c r="F28" s="186" t="str">
        <f t="shared" si="0"/>
        <v/>
      </c>
      <c r="G28" s="186" t="str">
        <f t="shared" si="1"/>
        <v/>
      </c>
      <c r="H28" s="187" t="s">
        <v>2730</v>
      </c>
      <c r="I28" s="189" t="s">
        <v>2731</v>
      </c>
      <c r="J28" s="59">
        <f>SUM(J29:J31)</f>
        <v>0</v>
      </c>
      <c r="K28" s="59">
        <f>SUM(K29:K31)</f>
        <v>0</v>
      </c>
      <c r="L28" s="59">
        <f>SUM(L29:L31)</f>
        <v>0</v>
      </c>
      <c r="M28" s="59" t="str">
        <f t="shared" si="2"/>
        <v/>
      </c>
      <c r="N28" s="59" t="str">
        <f t="shared" si="3"/>
        <v/>
      </c>
    </row>
    <row r="29" spans="1:14" ht="20.100000000000001" customHeight="1">
      <c r="A29" s="42" t="s">
        <v>2732</v>
      </c>
      <c r="B29" s="42" t="s">
        <v>2733</v>
      </c>
      <c r="C29" s="64"/>
      <c r="D29" s="64"/>
      <c r="E29" s="64"/>
      <c r="F29" s="186" t="str">
        <f t="shared" si="0"/>
        <v/>
      </c>
      <c r="G29" s="186" t="str">
        <f t="shared" si="1"/>
        <v/>
      </c>
      <c r="H29" s="192" t="s">
        <v>2734</v>
      </c>
      <c r="I29" s="190" t="s">
        <v>2719</v>
      </c>
      <c r="J29" s="64"/>
      <c r="K29" s="64"/>
      <c r="L29" s="64"/>
      <c r="M29" s="59" t="str">
        <f t="shared" si="2"/>
        <v/>
      </c>
      <c r="N29" s="59" t="str">
        <f t="shared" si="3"/>
        <v/>
      </c>
    </row>
    <row r="30" spans="1:14" ht="20.100000000000001" customHeight="1">
      <c r="A30" s="42" t="s">
        <v>2735</v>
      </c>
      <c r="B30" s="42" t="s">
        <v>2736</v>
      </c>
      <c r="C30" s="64"/>
      <c r="D30" s="64"/>
      <c r="E30" s="64"/>
      <c r="F30" s="186" t="str">
        <f t="shared" si="0"/>
        <v/>
      </c>
      <c r="G30" s="186" t="str">
        <f t="shared" si="1"/>
        <v/>
      </c>
      <c r="H30" s="192" t="s">
        <v>2737</v>
      </c>
      <c r="I30" s="190" t="s">
        <v>2723</v>
      </c>
      <c r="J30" s="64"/>
      <c r="K30" s="64"/>
      <c r="L30" s="64"/>
      <c r="M30" s="59" t="str">
        <f t="shared" si="2"/>
        <v/>
      </c>
      <c r="N30" s="59" t="str">
        <f t="shared" si="3"/>
        <v/>
      </c>
    </row>
    <row r="31" spans="1:14" ht="20.100000000000001" customHeight="1">
      <c r="A31" s="42" t="s">
        <v>2738</v>
      </c>
      <c r="B31" s="42" t="s">
        <v>2739</v>
      </c>
      <c r="C31" s="64"/>
      <c r="D31" s="64"/>
      <c r="E31" s="64"/>
      <c r="F31" s="186" t="str">
        <f t="shared" si="0"/>
        <v/>
      </c>
      <c r="G31" s="186" t="str">
        <f t="shared" si="1"/>
        <v/>
      </c>
      <c r="H31" s="187" t="s">
        <v>2740</v>
      </c>
      <c r="I31" s="46" t="s">
        <v>2741</v>
      </c>
      <c r="J31" s="64"/>
      <c r="K31" s="64"/>
      <c r="L31" s="64"/>
      <c r="M31" s="59" t="str">
        <f t="shared" si="2"/>
        <v/>
      </c>
      <c r="N31" s="59" t="str">
        <f t="shared" si="3"/>
        <v/>
      </c>
    </row>
    <row r="32" spans="1:14" ht="20.100000000000001" customHeight="1">
      <c r="A32" s="42" t="s">
        <v>2742</v>
      </c>
      <c r="B32" s="42" t="s">
        <v>2743</v>
      </c>
      <c r="C32" s="64"/>
      <c r="D32" s="64"/>
      <c r="E32" s="64"/>
      <c r="F32" s="186" t="str">
        <f t="shared" si="0"/>
        <v/>
      </c>
      <c r="G32" s="186" t="str">
        <f t="shared" si="1"/>
        <v/>
      </c>
      <c r="H32" s="187" t="s">
        <v>2744</v>
      </c>
      <c r="I32" s="189" t="s">
        <v>2745</v>
      </c>
      <c r="J32" s="59">
        <f>SUM(J33:J34)</f>
        <v>0</v>
      </c>
      <c r="K32" s="59">
        <f>SUM(K33:K34)</f>
        <v>0</v>
      </c>
      <c r="L32" s="59">
        <f>SUM(L33:L34)</f>
        <v>0</v>
      </c>
      <c r="M32" s="59" t="str">
        <f t="shared" si="2"/>
        <v/>
      </c>
      <c r="N32" s="59" t="str">
        <f t="shared" si="3"/>
        <v/>
      </c>
    </row>
    <row r="33" spans="1:14" ht="20.100000000000001" customHeight="1">
      <c r="A33" s="42" t="s">
        <v>2746</v>
      </c>
      <c r="B33" s="184" t="s">
        <v>2747</v>
      </c>
      <c r="C33" s="64"/>
      <c r="D33" s="64"/>
      <c r="E33" s="185"/>
      <c r="F33" s="186" t="str">
        <f t="shared" si="0"/>
        <v/>
      </c>
      <c r="G33" s="186" t="str">
        <f t="shared" si="1"/>
        <v/>
      </c>
      <c r="H33" s="192" t="s">
        <v>2748</v>
      </c>
      <c r="I33" s="191" t="s">
        <v>2723</v>
      </c>
      <c r="J33" s="64"/>
      <c r="K33" s="64"/>
      <c r="L33" s="64"/>
      <c r="M33" s="59" t="str">
        <f t="shared" si="2"/>
        <v/>
      </c>
      <c r="N33" s="59" t="str">
        <f t="shared" si="3"/>
        <v/>
      </c>
    </row>
    <row r="34" spans="1:14" ht="20.100000000000001" customHeight="1">
      <c r="A34" s="42" t="s">
        <v>2749</v>
      </c>
      <c r="B34" s="42" t="s">
        <v>2750</v>
      </c>
      <c r="C34" s="64"/>
      <c r="D34" s="64">
        <v>1002</v>
      </c>
      <c r="E34" s="64"/>
      <c r="F34" s="186" t="str">
        <f t="shared" si="0"/>
        <v/>
      </c>
      <c r="G34" s="186">
        <f t="shared" si="1"/>
        <v>0</v>
      </c>
      <c r="H34" s="187" t="s">
        <v>2751</v>
      </c>
      <c r="I34" s="191" t="s">
        <v>2752</v>
      </c>
      <c r="J34" s="64"/>
      <c r="K34" s="64"/>
      <c r="L34" s="64"/>
      <c r="M34" s="59" t="str">
        <f t="shared" si="2"/>
        <v/>
      </c>
      <c r="N34" s="59" t="str">
        <f t="shared" si="3"/>
        <v/>
      </c>
    </row>
    <row r="35" spans="1:14" ht="20.100000000000001" customHeight="1">
      <c r="A35" s="42"/>
      <c r="B35" s="42"/>
      <c r="C35" s="64"/>
      <c r="D35" s="64"/>
      <c r="E35" s="64"/>
      <c r="F35" s="64"/>
      <c r="G35" s="64"/>
      <c r="H35" s="187" t="s">
        <v>1286</v>
      </c>
      <c r="I35" s="188" t="s">
        <v>2753</v>
      </c>
      <c r="J35" s="59">
        <f>SUM(J36,J41)</f>
        <v>0</v>
      </c>
      <c r="K35" s="59">
        <f>SUM(K36,K41)</f>
        <v>0</v>
      </c>
      <c r="L35" s="59">
        <f>SUM(L36,L41)</f>
        <v>0</v>
      </c>
      <c r="M35" s="59" t="str">
        <f t="shared" si="2"/>
        <v/>
      </c>
      <c r="N35" s="59" t="str">
        <f t="shared" si="3"/>
        <v/>
      </c>
    </row>
    <row r="36" spans="1:14" ht="20.100000000000001" customHeight="1">
      <c r="A36" s="42"/>
      <c r="B36" s="42"/>
      <c r="C36" s="193"/>
      <c r="D36" s="193"/>
      <c r="E36" s="193"/>
      <c r="F36" s="193"/>
      <c r="G36" s="193"/>
      <c r="H36" s="187" t="s">
        <v>2754</v>
      </c>
      <c r="I36" s="188" t="s">
        <v>2755</v>
      </c>
      <c r="J36" s="59">
        <f>SUM(J37:J40)</f>
        <v>0</v>
      </c>
      <c r="K36" s="59">
        <f>SUM(K37:K40)</f>
        <v>0</v>
      </c>
      <c r="L36" s="59">
        <f>SUM(L37:L40)</f>
        <v>0</v>
      </c>
      <c r="M36" s="59" t="str">
        <f t="shared" si="2"/>
        <v/>
      </c>
      <c r="N36" s="59" t="str">
        <f t="shared" si="3"/>
        <v/>
      </c>
    </row>
    <row r="37" spans="1:14" ht="20.100000000000001" customHeight="1">
      <c r="A37" s="42"/>
      <c r="B37" s="42"/>
      <c r="C37" s="193"/>
      <c r="D37" s="193"/>
      <c r="E37" s="193"/>
      <c r="F37" s="193"/>
      <c r="G37" s="193"/>
      <c r="H37" s="187" t="s">
        <v>2756</v>
      </c>
      <c r="I37" s="184" t="s">
        <v>2757</v>
      </c>
      <c r="J37" s="64"/>
      <c r="K37" s="64"/>
      <c r="L37" s="64"/>
      <c r="M37" s="59" t="str">
        <f t="shared" si="2"/>
        <v/>
      </c>
      <c r="N37" s="59" t="str">
        <f t="shared" si="3"/>
        <v/>
      </c>
    </row>
    <row r="38" spans="1:14" ht="20.100000000000001" customHeight="1">
      <c r="A38" s="42"/>
      <c r="B38" s="42"/>
      <c r="C38" s="193"/>
      <c r="D38" s="193"/>
      <c r="E38" s="193"/>
      <c r="F38" s="193"/>
      <c r="G38" s="193"/>
      <c r="H38" s="187" t="s">
        <v>2758</v>
      </c>
      <c r="I38" s="184" t="s">
        <v>2759</v>
      </c>
      <c r="J38" s="64"/>
      <c r="K38" s="64"/>
      <c r="L38" s="64"/>
      <c r="M38" s="59" t="str">
        <f t="shared" si="2"/>
        <v/>
      </c>
      <c r="N38" s="59" t="str">
        <f t="shared" si="3"/>
        <v/>
      </c>
    </row>
    <row r="39" spans="1:14" ht="20.100000000000001" customHeight="1">
      <c r="A39" s="42"/>
      <c r="B39" s="42"/>
      <c r="C39" s="193"/>
      <c r="D39" s="193"/>
      <c r="E39" s="193"/>
      <c r="F39" s="193"/>
      <c r="G39" s="193"/>
      <c r="H39" s="187" t="s">
        <v>2760</v>
      </c>
      <c r="I39" s="184" t="s">
        <v>2761</v>
      </c>
      <c r="J39" s="64"/>
      <c r="K39" s="64"/>
      <c r="L39" s="64"/>
      <c r="M39" s="59" t="str">
        <f t="shared" si="2"/>
        <v/>
      </c>
      <c r="N39" s="59" t="str">
        <f t="shared" si="3"/>
        <v/>
      </c>
    </row>
    <row r="40" spans="1:14" ht="20.100000000000001" customHeight="1">
      <c r="A40" s="42"/>
      <c r="B40" s="42"/>
      <c r="C40" s="193"/>
      <c r="D40" s="193"/>
      <c r="E40" s="193"/>
      <c r="F40" s="193"/>
      <c r="G40" s="193"/>
      <c r="H40" s="187" t="s">
        <v>2762</v>
      </c>
      <c r="I40" s="184" t="s">
        <v>2763</v>
      </c>
      <c r="J40" s="64"/>
      <c r="K40" s="64"/>
      <c r="L40" s="64"/>
      <c r="M40" s="59" t="str">
        <f t="shared" si="2"/>
        <v/>
      </c>
      <c r="N40" s="59" t="str">
        <f t="shared" si="3"/>
        <v/>
      </c>
    </row>
    <row r="41" spans="1:14" ht="20.100000000000001" customHeight="1">
      <c r="A41" s="42"/>
      <c r="B41" s="42"/>
      <c r="C41" s="193"/>
      <c r="D41" s="193"/>
      <c r="E41" s="193"/>
      <c r="F41" s="193"/>
      <c r="G41" s="193"/>
      <c r="H41" s="187" t="s">
        <v>2764</v>
      </c>
      <c r="I41" s="188" t="s">
        <v>2765</v>
      </c>
      <c r="J41" s="59">
        <f>SUM(J42:J45)</f>
        <v>0</v>
      </c>
      <c r="K41" s="59">
        <f>SUM(K42:K45)</f>
        <v>0</v>
      </c>
      <c r="L41" s="59">
        <f>SUM(L42:L45)</f>
        <v>0</v>
      </c>
      <c r="M41" s="59" t="str">
        <f t="shared" si="2"/>
        <v/>
      </c>
      <c r="N41" s="59" t="str">
        <f t="shared" si="3"/>
        <v/>
      </c>
    </row>
    <row r="42" spans="1:14" ht="20.100000000000001" customHeight="1">
      <c r="A42" s="42"/>
      <c r="B42" s="42"/>
      <c r="C42" s="193"/>
      <c r="D42" s="193"/>
      <c r="E42" s="193"/>
      <c r="F42" s="193"/>
      <c r="G42" s="193"/>
      <c r="H42" s="187" t="s">
        <v>2766</v>
      </c>
      <c r="I42" s="184" t="s">
        <v>2767</v>
      </c>
      <c r="J42" s="64"/>
      <c r="K42" s="64"/>
      <c r="L42" s="64"/>
      <c r="M42" s="59" t="str">
        <f t="shared" si="2"/>
        <v/>
      </c>
      <c r="N42" s="59" t="str">
        <f t="shared" si="3"/>
        <v/>
      </c>
    </row>
    <row r="43" spans="1:14" ht="20.100000000000001" customHeight="1">
      <c r="A43" s="42"/>
      <c r="B43" s="42"/>
      <c r="C43" s="193"/>
      <c r="D43" s="193"/>
      <c r="E43" s="193"/>
      <c r="F43" s="193"/>
      <c r="G43" s="193"/>
      <c r="H43" s="187" t="s">
        <v>2768</v>
      </c>
      <c r="I43" s="184" t="s">
        <v>2769</v>
      </c>
      <c r="J43" s="64"/>
      <c r="K43" s="64"/>
      <c r="L43" s="64"/>
      <c r="M43" s="59" t="str">
        <f t="shared" si="2"/>
        <v/>
      </c>
      <c r="N43" s="59" t="str">
        <f t="shared" si="3"/>
        <v/>
      </c>
    </row>
    <row r="44" spans="1:14" ht="20.100000000000001" customHeight="1">
      <c r="A44" s="42"/>
      <c r="B44" s="42"/>
      <c r="C44" s="193"/>
      <c r="D44" s="193"/>
      <c r="E44" s="193"/>
      <c r="F44" s="193"/>
      <c r="G44" s="193"/>
      <c r="H44" s="187" t="s">
        <v>2770</v>
      </c>
      <c r="I44" s="184" t="s">
        <v>2771</v>
      </c>
      <c r="J44" s="64"/>
      <c r="K44" s="64"/>
      <c r="L44" s="64"/>
      <c r="M44" s="59" t="str">
        <f t="shared" si="2"/>
        <v/>
      </c>
      <c r="N44" s="59" t="str">
        <f t="shared" si="3"/>
        <v/>
      </c>
    </row>
    <row r="45" spans="1:14" ht="20.100000000000001" customHeight="1">
      <c r="A45" s="42"/>
      <c r="B45" s="42"/>
      <c r="C45" s="193"/>
      <c r="D45" s="193"/>
      <c r="E45" s="193"/>
      <c r="F45" s="193"/>
      <c r="G45" s="193"/>
      <c r="H45" s="187" t="s">
        <v>2772</v>
      </c>
      <c r="I45" s="184" t="s">
        <v>2773</v>
      </c>
      <c r="J45" s="64"/>
      <c r="K45" s="64"/>
      <c r="L45" s="64"/>
      <c r="M45" s="59" t="str">
        <f t="shared" si="2"/>
        <v/>
      </c>
      <c r="N45" s="59" t="str">
        <f t="shared" si="3"/>
        <v/>
      </c>
    </row>
    <row r="46" spans="1:14" ht="20.100000000000001" customHeight="1">
      <c r="A46" s="42"/>
      <c r="B46" s="42"/>
      <c r="C46" s="193"/>
      <c r="D46" s="193"/>
      <c r="E46" s="193"/>
      <c r="F46" s="193"/>
      <c r="G46" s="193"/>
      <c r="H46" s="187" t="s">
        <v>1422</v>
      </c>
      <c r="I46" s="188" t="s">
        <v>2774</v>
      </c>
      <c r="J46" s="59">
        <f>SUM(J47,J63,J67,J68,J74,J78,J82,J86,J92,J95,)</f>
        <v>49005</v>
      </c>
      <c r="K46" s="59">
        <f>SUM(K47,K63,K67,K68,K74,K78,K82,K86,K92,K95,)</f>
        <v>90908</v>
      </c>
      <c r="L46" s="59">
        <f>SUM(L47,L63,L67,L68,L74,L78,L82,L86,L92,L95,)</f>
        <v>133037</v>
      </c>
      <c r="M46" s="59">
        <f t="shared" si="2"/>
        <v>271.5</v>
      </c>
      <c r="N46" s="59">
        <f t="shared" si="3"/>
        <v>146.30000000000001</v>
      </c>
    </row>
    <row r="47" spans="1:14" s="7" customFormat="1" ht="20.100000000000001" customHeight="1">
      <c r="A47" s="194"/>
      <c r="B47" s="194"/>
      <c r="C47" s="195"/>
      <c r="D47" s="195"/>
      <c r="E47" s="195"/>
      <c r="F47" s="195"/>
      <c r="G47" s="195"/>
      <c r="H47" s="187" t="s">
        <v>2775</v>
      </c>
      <c r="I47" s="188" t="s">
        <v>2776</v>
      </c>
      <c r="J47" s="59">
        <f>SUM(J48:J62)</f>
        <v>26699</v>
      </c>
      <c r="K47" s="59">
        <f>SUM(K48:K62)</f>
        <v>78976</v>
      </c>
      <c r="L47" s="59">
        <f>SUM(L48:L62)</f>
        <v>70747</v>
      </c>
      <c r="M47" s="59">
        <f t="shared" si="2"/>
        <v>265</v>
      </c>
      <c r="N47" s="59">
        <f t="shared" si="3"/>
        <v>89.6</v>
      </c>
    </row>
    <row r="48" spans="1:14" ht="20.100000000000001" customHeight="1">
      <c r="A48" s="42"/>
      <c r="B48" s="42"/>
      <c r="C48" s="193"/>
      <c r="D48" s="193"/>
      <c r="E48" s="193"/>
      <c r="F48" s="193"/>
      <c r="G48" s="193"/>
      <c r="H48" s="187" t="s">
        <v>2777</v>
      </c>
      <c r="I48" s="46" t="s">
        <v>2778</v>
      </c>
      <c r="J48" s="64"/>
      <c r="K48" s="64">
        <v>6449</v>
      </c>
      <c r="L48" s="64">
        <v>5822</v>
      </c>
      <c r="M48" s="59" t="str">
        <f t="shared" si="2"/>
        <v/>
      </c>
      <c r="N48" s="59">
        <f t="shared" si="3"/>
        <v>90.3</v>
      </c>
    </row>
    <row r="49" spans="1:14" ht="20.100000000000001" customHeight="1">
      <c r="A49" s="42"/>
      <c r="B49" s="42"/>
      <c r="C49" s="193"/>
      <c r="D49" s="193"/>
      <c r="E49" s="193"/>
      <c r="F49" s="193"/>
      <c r="G49" s="193"/>
      <c r="H49" s="187" t="s">
        <v>2779</v>
      </c>
      <c r="I49" s="46" t="s">
        <v>2780</v>
      </c>
      <c r="J49" s="64"/>
      <c r="K49" s="64"/>
      <c r="L49" s="64"/>
      <c r="M49" s="59" t="str">
        <f t="shared" si="2"/>
        <v/>
      </c>
      <c r="N49" s="59" t="str">
        <f t="shared" si="3"/>
        <v/>
      </c>
    </row>
    <row r="50" spans="1:14" ht="20.100000000000001" customHeight="1">
      <c r="A50" s="42"/>
      <c r="B50" s="42"/>
      <c r="C50" s="193"/>
      <c r="D50" s="193"/>
      <c r="E50" s="193"/>
      <c r="F50" s="193"/>
      <c r="G50" s="193"/>
      <c r="H50" s="187" t="s">
        <v>2781</v>
      </c>
      <c r="I50" s="46" t="s">
        <v>2782</v>
      </c>
      <c r="J50" s="64"/>
      <c r="K50" s="64">
        <v>1068</v>
      </c>
      <c r="L50" s="64">
        <v>6</v>
      </c>
      <c r="M50" s="59" t="str">
        <f t="shared" si="2"/>
        <v/>
      </c>
      <c r="N50" s="59">
        <f t="shared" si="3"/>
        <v>0.6</v>
      </c>
    </row>
    <row r="51" spans="1:14" ht="20.100000000000001" customHeight="1">
      <c r="A51" s="42"/>
      <c r="B51" s="190"/>
      <c r="C51" s="196"/>
      <c r="D51" s="196"/>
      <c r="E51" s="196"/>
      <c r="F51" s="196"/>
      <c r="G51" s="196"/>
      <c r="H51" s="187" t="s">
        <v>2783</v>
      </c>
      <c r="I51" s="46" t="s">
        <v>2784</v>
      </c>
      <c r="J51" s="64"/>
      <c r="K51" s="64">
        <v>846</v>
      </c>
      <c r="L51" s="64">
        <v>835</v>
      </c>
      <c r="M51" s="59" t="str">
        <f t="shared" si="2"/>
        <v/>
      </c>
      <c r="N51" s="59">
        <f t="shared" si="3"/>
        <v>98.7</v>
      </c>
    </row>
    <row r="52" spans="1:14" ht="20.100000000000001" customHeight="1">
      <c r="A52" s="42"/>
      <c r="B52" s="190"/>
      <c r="C52" s="196"/>
      <c r="D52" s="196"/>
      <c r="E52" s="196"/>
      <c r="F52" s="196"/>
      <c r="G52" s="196"/>
      <c r="H52" s="187" t="s">
        <v>2785</v>
      </c>
      <c r="I52" s="46" t="s">
        <v>2786</v>
      </c>
      <c r="J52" s="64"/>
      <c r="K52" s="64"/>
      <c r="L52" s="64"/>
      <c r="M52" s="59" t="str">
        <f t="shared" si="2"/>
        <v/>
      </c>
      <c r="N52" s="59" t="str">
        <f t="shared" si="3"/>
        <v/>
      </c>
    </row>
    <row r="53" spans="1:14" ht="20.100000000000001" customHeight="1">
      <c r="A53" s="42"/>
      <c r="B53" s="190"/>
      <c r="C53" s="196"/>
      <c r="D53" s="196"/>
      <c r="E53" s="196"/>
      <c r="F53" s="196"/>
      <c r="G53" s="196"/>
      <c r="H53" s="187" t="s">
        <v>2787</v>
      </c>
      <c r="I53" s="46" t="s">
        <v>2788</v>
      </c>
      <c r="J53" s="64"/>
      <c r="K53" s="64"/>
      <c r="L53" s="64"/>
      <c r="M53" s="59" t="str">
        <f t="shared" si="2"/>
        <v/>
      </c>
      <c r="N53" s="59" t="str">
        <f t="shared" si="3"/>
        <v/>
      </c>
    </row>
    <row r="54" spans="1:14" ht="20.100000000000001" customHeight="1">
      <c r="A54" s="42"/>
      <c r="B54" s="190"/>
      <c r="C54" s="196"/>
      <c r="D54" s="196"/>
      <c r="E54" s="196"/>
      <c r="F54" s="196"/>
      <c r="G54" s="196"/>
      <c r="H54" s="187" t="s">
        <v>2789</v>
      </c>
      <c r="I54" s="46" t="s">
        <v>2790</v>
      </c>
      <c r="J54" s="64"/>
      <c r="K54" s="64"/>
      <c r="L54" s="64"/>
      <c r="M54" s="59" t="str">
        <f t="shared" si="2"/>
        <v/>
      </c>
      <c r="N54" s="59" t="str">
        <f t="shared" si="3"/>
        <v/>
      </c>
    </row>
    <row r="55" spans="1:14" ht="20.100000000000001" customHeight="1">
      <c r="A55" s="42"/>
      <c r="B55" s="190"/>
      <c r="C55" s="196"/>
      <c r="D55" s="196"/>
      <c r="E55" s="196"/>
      <c r="F55" s="196"/>
      <c r="G55" s="196"/>
      <c r="H55" s="187" t="s">
        <v>2791</v>
      </c>
      <c r="I55" s="46" t="s">
        <v>2792</v>
      </c>
      <c r="J55" s="64"/>
      <c r="K55" s="64"/>
      <c r="L55" s="64"/>
      <c r="M55" s="59" t="str">
        <f t="shared" si="2"/>
        <v/>
      </c>
      <c r="N55" s="59" t="str">
        <f t="shared" si="3"/>
        <v/>
      </c>
    </row>
    <row r="56" spans="1:14" ht="20.100000000000001" customHeight="1">
      <c r="A56" s="42"/>
      <c r="B56" s="184"/>
      <c r="C56" s="197"/>
      <c r="D56" s="197"/>
      <c r="E56" s="197"/>
      <c r="F56" s="197"/>
      <c r="G56" s="197"/>
      <c r="H56" s="187" t="s">
        <v>2793</v>
      </c>
      <c r="I56" s="46" t="s">
        <v>2794</v>
      </c>
      <c r="J56" s="64"/>
      <c r="K56" s="64"/>
      <c r="L56" s="64"/>
      <c r="M56" s="59" t="str">
        <f t="shared" si="2"/>
        <v/>
      </c>
      <c r="N56" s="59" t="str">
        <f t="shared" si="3"/>
        <v/>
      </c>
    </row>
    <row r="57" spans="1:14" ht="20.100000000000001" customHeight="1">
      <c r="A57" s="42"/>
      <c r="B57" s="184"/>
      <c r="C57" s="197"/>
      <c r="D57" s="197"/>
      <c r="E57" s="197"/>
      <c r="F57" s="197"/>
      <c r="G57" s="197"/>
      <c r="H57" s="187" t="s">
        <v>2795</v>
      </c>
      <c r="I57" s="46" t="s">
        <v>2796</v>
      </c>
      <c r="J57" s="64"/>
      <c r="K57" s="64"/>
      <c r="L57" s="64"/>
      <c r="M57" s="59" t="str">
        <f t="shared" si="2"/>
        <v/>
      </c>
      <c r="N57" s="59" t="str">
        <f t="shared" si="3"/>
        <v/>
      </c>
    </row>
    <row r="58" spans="1:14" ht="20.100000000000001" customHeight="1">
      <c r="A58" s="42"/>
      <c r="B58" s="184"/>
      <c r="C58" s="197"/>
      <c r="D58" s="197"/>
      <c r="E58" s="197"/>
      <c r="F58" s="197"/>
      <c r="G58" s="197"/>
      <c r="H58" s="187" t="s">
        <v>2797</v>
      </c>
      <c r="I58" s="46" t="s">
        <v>2073</v>
      </c>
      <c r="J58" s="64"/>
      <c r="K58" s="64"/>
      <c r="L58" s="64"/>
      <c r="M58" s="59" t="str">
        <f t="shared" si="2"/>
        <v/>
      </c>
      <c r="N58" s="59" t="str">
        <f t="shared" si="3"/>
        <v/>
      </c>
    </row>
    <row r="59" spans="1:14" ht="20.100000000000001" customHeight="1">
      <c r="A59" s="42"/>
      <c r="B59" s="184"/>
      <c r="C59" s="197"/>
      <c r="D59" s="197"/>
      <c r="E59" s="197"/>
      <c r="F59" s="197"/>
      <c r="G59" s="197"/>
      <c r="H59" s="187" t="s">
        <v>2798</v>
      </c>
      <c r="I59" s="198" t="s">
        <v>2799</v>
      </c>
      <c r="J59" s="64">
        <v>26699</v>
      </c>
      <c r="K59" s="64">
        <v>70613</v>
      </c>
      <c r="L59" s="64">
        <v>64084</v>
      </c>
      <c r="M59" s="59">
        <f t="shared" si="2"/>
        <v>240</v>
      </c>
      <c r="N59" s="59">
        <f t="shared" si="3"/>
        <v>90.8</v>
      </c>
    </row>
    <row r="60" spans="1:14" ht="20.100000000000001" customHeight="1">
      <c r="A60" s="42"/>
      <c r="B60" s="184"/>
      <c r="C60" s="197"/>
      <c r="D60" s="197"/>
      <c r="E60" s="197"/>
      <c r="F60" s="197"/>
      <c r="G60" s="197"/>
      <c r="H60" s="199" t="s">
        <v>2800</v>
      </c>
      <c r="I60" s="200" t="s">
        <v>2801</v>
      </c>
      <c r="J60" s="64"/>
      <c r="K60" s="64"/>
      <c r="L60" s="64"/>
      <c r="M60" s="59" t="str">
        <f t="shared" si="2"/>
        <v/>
      </c>
      <c r="N60" s="59" t="str">
        <f t="shared" si="3"/>
        <v/>
      </c>
    </row>
    <row r="61" spans="1:14" ht="20.100000000000001" customHeight="1">
      <c r="A61" s="42"/>
      <c r="B61" s="184"/>
      <c r="C61" s="197"/>
      <c r="D61" s="197"/>
      <c r="E61" s="197"/>
      <c r="F61" s="197"/>
      <c r="G61" s="197"/>
      <c r="H61" s="199" t="s">
        <v>2802</v>
      </c>
      <c r="I61" s="200" t="s">
        <v>2803</v>
      </c>
      <c r="J61" s="64"/>
      <c r="K61" s="64"/>
      <c r="L61" s="64"/>
      <c r="M61" s="59" t="str">
        <f t="shared" si="2"/>
        <v/>
      </c>
      <c r="N61" s="59" t="str">
        <f t="shared" si="3"/>
        <v/>
      </c>
    </row>
    <row r="62" spans="1:14" ht="20.100000000000001" customHeight="1">
      <c r="A62" s="42"/>
      <c r="B62" s="184"/>
      <c r="C62" s="197"/>
      <c r="D62" s="197"/>
      <c r="E62" s="197"/>
      <c r="F62" s="197"/>
      <c r="G62" s="197"/>
      <c r="H62" s="199" t="s">
        <v>2804</v>
      </c>
      <c r="I62" s="200" t="s">
        <v>2805</v>
      </c>
      <c r="J62" s="64"/>
      <c r="K62" s="64"/>
      <c r="L62" s="64"/>
      <c r="M62" s="59" t="str">
        <f t="shared" si="2"/>
        <v/>
      </c>
      <c r="N62" s="59" t="str">
        <f t="shared" si="3"/>
        <v/>
      </c>
    </row>
    <row r="63" spans="1:14" ht="20.100000000000001" customHeight="1">
      <c r="A63" s="42"/>
      <c r="B63" s="184"/>
      <c r="C63" s="197"/>
      <c r="D63" s="197"/>
      <c r="E63" s="197"/>
      <c r="F63" s="197"/>
      <c r="G63" s="197"/>
      <c r="H63" s="187" t="s">
        <v>2806</v>
      </c>
      <c r="I63" s="188" t="s">
        <v>2807</v>
      </c>
      <c r="J63" s="59">
        <f>SUM(J64:J66)</f>
        <v>2916</v>
      </c>
      <c r="K63" s="59">
        <f>SUM(K64:K66)</f>
        <v>0</v>
      </c>
      <c r="L63" s="59">
        <f>SUM(L64:L66)</f>
        <v>0</v>
      </c>
      <c r="M63" s="59">
        <f t="shared" si="2"/>
        <v>0</v>
      </c>
      <c r="N63" s="59" t="str">
        <f t="shared" si="3"/>
        <v/>
      </c>
    </row>
    <row r="64" spans="1:14" ht="20.100000000000001" customHeight="1">
      <c r="A64" s="42"/>
      <c r="B64" s="184"/>
      <c r="C64" s="197"/>
      <c r="D64" s="197"/>
      <c r="E64" s="197"/>
      <c r="F64" s="197"/>
      <c r="G64" s="197"/>
      <c r="H64" s="192" t="s">
        <v>2808</v>
      </c>
      <c r="I64" s="46" t="s">
        <v>2778</v>
      </c>
      <c r="J64" s="185"/>
      <c r="K64" s="185"/>
      <c r="L64" s="64"/>
      <c r="M64" s="59" t="str">
        <f t="shared" si="2"/>
        <v/>
      </c>
      <c r="N64" s="59" t="str">
        <f t="shared" si="3"/>
        <v/>
      </c>
    </row>
    <row r="65" spans="1:14" ht="20.100000000000001" customHeight="1">
      <c r="A65" s="42"/>
      <c r="B65" s="184"/>
      <c r="C65" s="197"/>
      <c r="D65" s="197"/>
      <c r="E65" s="197"/>
      <c r="F65" s="197"/>
      <c r="G65" s="197"/>
      <c r="H65" s="192" t="s">
        <v>2809</v>
      </c>
      <c r="I65" s="46" t="s">
        <v>2780</v>
      </c>
      <c r="J65" s="64"/>
      <c r="K65" s="64"/>
      <c r="L65" s="64"/>
      <c r="M65" s="59" t="str">
        <f t="shared" si="2"/>
        <v/>
      </c>
      <c r="N65" s="59" t="str">
        <f t="shared" si="3"/>
        <v/>
      </c>
    </row>
    <row r="66" spans="1:14" ht="20.100000000000001" customHeight="1">
      <c r="A66" s="42"/>
      <c r="B66" s="184"/>
      <c r="C66" s="197"/>
      <c r="D66" s="197"/>
      <c r="E66" s="197"/>
      <c r="F66" s="197"/>
      <c r="G66" s="197"/>
      <c r="H66" s="187" t="s">
        <v>2810</v>
      </c>
      <c r="I66" s="46" t="s">
        <v>2811</v>
      </c>
      <c r="J66" s="64">
        <v>2916</v>
      </c>
      <c r="K66" s="64"/>
      <c r="L66" s="64"/>
      <c r="M66" s="59">
        <f t="shared" si="2"/>
        <v>0</v>
      </c>
      <c r="N66" s="59" t="str">
        <f t="shared" si="3"/>
        <v/>
      </c>
    </row>
    <row r="67" spans="1:14" ht="20.100000000000001" customHeight="1">
      <c r="A67" s="42"/>
      <c r="B67" s="184"/>
      <c r="C67" s="197"/>
      <c r="D67" s="197"/>
      <c r="E67" s="197"/>
      <c r="F67" s="197"/>
      <c r="G67" s="197"/>
      <c r="H67" s="184" t="s">
        <v>2812</v>
      </c>
      <c r="I67" s="184" t="s">
        <v>2813</v>
      </c>
      <c r="J67" s="64">
        <v>16</v>
      </c>
      <c r="K67" s="64"/>
      <c r="L67" s="64"/>
      <c r="M67" s="59">
        <f t="shared" si="2"/>
        <v>0</v>
      </c>
      <c r="N67" s="59" t="str">
        <f t="shared" si="3"/>
        <v/>
      </c>
    </row>
    <row r="68" spans="1:14" ht="20.100000000000001" customHeight="1">
      <c r="A68" s="42"/>
      <c r="B68" s="184"/>
      <c r="C68" s="197"/>
      <c r="D68" s="197"/>
      <c r="E68" s="197"/>
      <c r="F68" s="197"/>
      <c r="G68" s="197"/>
      <c r="H68" s="187" t="s">
        <v>2814</v>
      </c>
      <c r="I68" s="188" t="s">
        <v>2815</v>
      </c>
      <c r="J68" s="59">
        <f>SUM(J69:J73)</f>
        <v>19374</v>
      </c>
      <c r="K68" s="59">
        <f>SUM(K69:K73)</f>
        <v>3432</v>
      </c>
      <c r="L68" s="59">
        <f>SUM(L69:L73)</f>
        <v>288</v>
      </c>
      <c r="M68" s="59">
        <f t="shared" si="2"/>
        <v>1.5</v>
      </c>
      <c r="N68" s="59">
        <f t="shared" si="3"/>
        <v>8.4</v>
      </c>
    </row>
    <row r="69" spans="1:14" ht="20.100000000000001" customHeight="1">
      <c r="A69" s="42"/>
      <c r="B69" s="184"/>
      <c r="C69" s="197"/>
      <c r="D69" s="197"/>
      <c r="E69" s="197"/>
      <c r="F69" s="197"/>
      <c r="G69" s="197"/>
      <c r="H69" s="187" t="s">
        <v>2816</v>
      </c>
      <c r="I69" s="46" t="s">
        <v>2817</v>
      </c>
      <c r="J69" s="64">
        <v>19374</v>
      </c>
      <c r="K69" s="64">
        <v>1374</v>
      </c>
      <c r="L69" s="64"/>
      <c r="M69" s="59">
        <f t="shared" si="2"/>
        <v>0</v>
      </c>
      <c r="N69" s="59">
        <f t="shared" si="3"/>
        <v>0</v>
      </c>
    </row>
    <row r="70" spans="1:14" ht="20.100000000000001" customHeight="1">
      <c r="A70" s="42"/>
      <c r="B70" s="184"/>
      <c r="C70" s="197"/>
      <c r="D70" s="197"/>
      <c r="E70" s="197"/>
      <c r="F70" s="197"/>
      <c r="G70" s="197"/>
      <c r="H70" s="187" t="s">
        <v>2818</v>
      </c>
      <c r="I70" s="46" t="s">
        <v>2819</v>
      </c>
      <c r="J70" s="64"/>
      <c r="K70" s="64">
        <v>924</v>
      </c>
      <c r="L70" s="64"/>
      <c r="M70" s="59" t="str">
        <f t="shared" si="2"/>
        <v/>
      </c>
      <c r="N70" s="59">
        <f t="shared" si="3"/>
        <v>0</v>
      </c>
    </row>
    <row r="71" spans="1:14" ht="20.100000000000001" customHeight="1">
      <c r="A71" s="42"/>
      <c r="B71" s="184"/>
      <c r="C71" s="197"/>
      <c r="D71" s="197"/>
      <c r="E71" s="197"/>
      <c r="F71" s="197"/>
      <c r="G71" s="197"/>
      <c r="H71" s="187" t="s">
        <v>2820</v>
      </c>
      <c r="I71" s="46" t="s">
        <v>2821</v>
      </c>
      <c r="J71" s="64"/>
      <c r="K71" s="64"/>
      <c r="L71" s="64"/>
      <c r="M71" s="59" t="str">
        <f t="shared" ref="M71:M134" si="4">IF(J71=0,"",ROUND(L71/J71*100,1))</f>
        <v/>
      </c>
      <c r="N71" s="59" t="str">
        <f t="shared" ref="N71:N134" si="5">IF(K71=0,"",ROUND(L71/K71*100,1))</f>
        <v/>
      </c>
    </row>
    <row r="72" spans="1:14" ht="20.100000000000001" customHeight="1">
      <c r="A72" s="42"/>
      <c r="B72" s="184"/>
      <c r="C72" s="197"/>
      <c r="D72" s="197"/>
      <c r="E72" s="197"/>
      <c r="F72" s="197"/>
      <c r="G72" s="197"/>
      <c r="H72" s="187" t="s">
        <v>2822</v>
      </c>
      <c r="I72" s="46" t="s">
        <v>2823</v>
      </c>
      <c r="J72" s="64"/>
      <c r="K72" s="64"/>
      <c r="L72" s="64"/>
      <c r="M72" s="59" t="str">
        <f t="shared" si="4"/>
        <v/>
      </c>
      <c r="N72" s="59" t="str">
        <f t="shared" si="5"/>
        <v/>
      </c>
    </row>
    <row r="73" spans="1:14" ht="20.100000000000001" customHeight="1">
      <c r="A73" s="42"/>
      <c r="B73" s="184"/>
      <c r="C73" s="197"/>
      <c r="D73" s="197"/>
      <c r="E73" s="197"/>
      <c r="F73" s="197"/>
      <c r="G73" s="197"/>
      <c r="H73" s="187" t="s">
        <v>2824</v>
      </c>
      <c r="I73" s="46" t="s">
        <v>2825</v>
      </c>
      <c r="J73" s="64"/>
      <c r="K73" s="64">
        <v>1134</v>
      </c>
      <c r="L73" s="64">
        <v>288</v>
      </c>
      <c r="M73" s="59" t="str">
        <f t="shared" si="4"/>
        <v/>
      </c>
      <c r="N73" s="59">
        <f t="shared" si="5"/>
        <v>25.4</v>
      </c>
    </row>
    <row r="74" spans="1:14" ht="20.100000000000001" customHeight="1">
      <c r="A74" s="42"/>
      <c r="B74" s="184"/>
      <c r="C74" s="197"/>
      <c r="D74" s="197"/>
      <c r="E74" s="197"/>
      <c r="F74" s="197"/>
      <c r="G74" s="197"/>
      <c r="H74" s="187" t="s">
        <v>2826</v>
      </c>
      <c r="I74" s="188" t="s">
        <v>2827</v>
      </c>
      <c r="J74" s="59">
        <f>SUM(J75:J77)</f>
        <v>0</v>
      </c>
      <c r="K74" s="59">
        <f>SUM(K75:K77)</f>
        <v>0</v>
      </c>
      <c r="L74" s="59">
        <f>SUM(L75:L77)</f>
        <v>0</v>
      </c>
      <c r="M74" s="59" t="str">
        <f t="shared" si="4"/>
        <v/>
      </c>
      <c r="N74" s="59" t="str">
        <f t="shared" si="5"/>
        <v/>
      </c>
    </row>
    <row r="75" spans="1:14" ht="20.100000000000001" customHeight="1">
      <c r="A75" s="42"/>
      <c r="B75" s="184"/>
      <c r="C75" s="197"/>
      <c r="D75" s="197"/>
      <c r="E75" s="197"/>
      <c r="F75" s="197"/>
      <c r="G75" s="197"/>
      <c r="H75" s="187" t="s">
        <v>2828</v>
      </c>
      <c r="I75" s="184" t="s">
        <v>2829</v>
      </c>
      <c r="J75" s="64"/>
      <c r="K75" s="64"/>
      <c r="L75" s="64"/>
      <c r="M75" s="59" t="str">
        <f t="shared" si="4"/>
        <v/>
      </c>
      <c r="N75" s="59" t="str">
        <f t="shared" si="5"/>
        <v/>
      </c>
    </row>
    <row r="76" spans="1:14" ht="20.100000000000001" customHeight="1">
      <c r="A76" s="42"/>
      <c r="B76" s="184"/>
      <c r="C76" s="197"/>
      <c r="D76" s="197"/>
      <c r="E76" s="197"/>
      <c r="F76" s="197"/>
      <c r="G76" s="197"/>
      <c r="H76" s="187" t="s">
        <v>2830</v>
      </c>
      <c r="I76" s="184" t="s">
        <v>2831</v>
      </c>
      <c r="J76" s="64"/>
      <c r="K76" s="64"/>
      <c r="L76" s="64"/>
      <c r="M76" s="59" t="str">
        <f t="shared" si="4"/>
        <v/>
      </c>
      <c r="N76" s="59" t="str">
        <f t="shared" si="5"/>
        <v/>
      </c>
    </row>
    <row r="77" spans="1:14" ht="20.100000000000001" customHeight="1">
      <c r="A77" s="42"/>
      <c r="B77" s="184"/>
      <c r="C77" s="197"/>
      <c r="D77" s="197"/>
      <c r="E77" s="197"/>
      <c r="F77" s="197"/>
      <c r="G77" s="197"/>
      <c r="H77" s="187" t="s">
        <v>2832</v>
      </c>
      <c r="I77" s="184" t="s">
        <v>2833</v>
      </c>
      <c r="J77" s="64"/>
      <c r="K77" s="64"/>
      <c r="L77" s="64"/>
      <c r="M77" s="59" t="str">
        <f t="shared" si="4"/>
        <v/>
      </c>
      <c r="N77" s="59" t="str">
        <f t="shared" si="5"/>
        <v/>
      </c>
    </row>
    <row r="78" spans="1:14" ht="20.100000000000001" customHeight="1">
      <c r="A78" s="42"/>
      <c r="B78" s="184"/>
      <c r="C78" s="197"/>
      <c r="D78" s="197"/>
      <c r="E78" s="197"/>
      <c r="F78" s="197"/>
      <c r="G78" s="197"/>
      <c r="H78" s="187" t="s">
        <v>2834</v>
      </c>
      <c r="I78" s="188" t="s">
        <v>2835</v>
      </c>
      <c r="J78" s="59">
        <f>SUM(J79:J81)</f>
        <v>0</v>
      </c>
      <c r="K78" s="59">
        <f>SUM(K79:K81)</f>
        <v>0</v>
      </c>
      <c r="L78" s="59">
        <f>SUM(L79:L81)</f>
        <v>0</v>
      </c>
      <c r="M78" s="59" t="str">
        <f t="shared" si="4"/>
        <v/>
      </c>
      <c r="N78" s="59" t="str">
        <f t="shared" si="5"/>
        <v/>
      </c>
    </row>
    <row r="79" spans="1:14" ht="20.100000000000001" customHeight="1">
      <c r="A79" s="42"/>
      <c r="B79" s="184"/>
      <c r="C79" s="197"/>
      <c r="D79" s="197"/>
      <c r="E79" s="197"/>
      <c r="F79" s="197"/>
      <c r="G79" s="197"/>
      <c r="H79" s="192" t="s">
        <v>2836</v>
      </c>
      <c r="I79" s="191" t="s">
        <v>2778</v>
      </c>
      <c r="J79" s="64"/>
      <c r="K79" s="64"/>
      <c r="L79" s="64"/>
      <c r="M79" s="59" t="str">
        <f t="shared" si="4"/>
        <v/>
      </c>
      <c r="N79" s="59" t="str">
        <f t="shared" si="5"/>
        <v/>
      </c>
    </row>
    <row r="80" spans="1:14" ht="20.100000000000001" customHeight="1">
      <c r="A80" s="42"/>
      <c r="B80" s="184"/>
      <c r="C80" s="197"/>
      <c r="D80" s="197"/>
      <c r="E80" s="197"/>
      <c r="F80" s="197"/>
      <c r="G80" s="197"/>
      <c r="H80" s="192" t="s">
        <v>2837</v>
      </c>
      <c r="I80" s="191" t="s">
        <v>2780</v>
      </c>
      <c r="J80" s="64"/>
      <c r="K80" s="64"/>
      <c r="L80" s="64"/>
      <c r="M80" s="59" t="str">
        <f t="shared" si="4"/>
        <v/>
      </c>
      <c r="N80" s="59" t="str">
        <f t="shared" si="5"/>
        <v/>
      </c>
    </row>
    <row r="81" spans="1:14" ht="20.100000000000001" customHeight="1">
      <c r="A81" s="42"/>
      <c r="B81" s="184"/>
      <c r="C81" s="197"/>
      <c r="D81" s="197"/>
      <c r="E81" s="197"/>
      <c r="F81" s="197"/>
      <c r="G81" s="197"/>
      <c r="H81" s="187" t="s">
        <v>2838</v>
      </c>
      <c r="I81" s="191" t="s">
        <v>2839</v>
      </c>
      <c r="J81" s="64"/>
      <c r="K81" s="64"/>
      <c r="L81" s="64"/>
      <c r="M81" s="59" t="str">
        <f t="shared" si="4"/>
        <v/>
      </c>
      <c r="N81" s="59" t="str">
        <f t="shared" si="5"/>
        <v/>
      </c>
    </row>
    <row r="82" spans="1:14" ht="20.100000000000001" customHeight="1">
      <c r="A82" s="42"/>
      <c r="B82" s="184"/>
      <c r="C82" s="197"/>
      <c r="D82" s="197"/>
      <c r="E82" s="197"/>
      <c r="F82" s="197"/>
      <c r="G82" s="197"/>
      <c r="H82" s="187" t="s">
        <v>2840</v>
      </c>
      <c r="I82" s="188" t="s">
        <v>2841</v>
      </c>
      <c r="J82" s="59">
        <f>SUM(J83:J85)</f>
        <v>0</v>
      </c>
      <c r="K82" s="59">
        <f>SUM(K83:K85)</f>
        <v>8500</v>
      </c>
      <c r="L82" s="59">
        <f>SUM(L83:L85)</f>
        <v>61000</v>
      </c>
      <c r="M82" s="59" t="str">
        <f t="shared" si="4"/>
        <v/>
      </c>
      <c r="N82" s="59">
        <f t="shared" si="5"/>
        <v>717.6</v>
      </c>
    </row>
    <row r="83" spans="1:14" ht="20.100000000000001" customHeight="1">
      <c r="A83" s="42"/>
      <c r="B83" s="184"/>
      <c r="C83" s="197"/>
      <c r="D83" s="197"/>
      <c r="E83" s="197"/>
      <c r="F83" s="197"/>
      <c r="G83" s="197"/>
      <c r="H83" s="192" t="s">
        <v>2842</v>
      </c>
      <c r="I83" s="191" t="s">
        <v>2778</v>
      </c>
      <c r="J83" s="64"/>
      <c r="K83" s="64">
        <v>4500</v>
      </c>
      <c r="L83" s="64">
        <v>60000</v>
      </c>
      <c r="M83" s="59" t="str">
        <f t="shared" si="4"/>
        <v/>
      </c>
      <c r="N83" s="59">
        <f t="shared" si="5"/>
        <v>1333.3</v>
      </c>
    </row>
    <row r="84" spans="1:14" ht="20.100000000000001" customHeight="1">
      <c r="A84" s="42"/>
      <c r="B84" s="184"/>
      <c r="C84" s="197"/>
      <c r="D84" s="197"/>
      <c r="E84" s="197"/>
      <c r="F84" s="197"/>
      <c r="G84" s="197"/>
      <c r="H84" s="192" t="s">
        <v>2843</v>
      </c>
      <c r="I84" s="191" t="s">
        <v>2780</v>
      </c>
      <c r="J84" s="64"/>
      <c r="K84" s="64"/>
      <c r="L84" s="64"/>
      <c r="M84" s="59" t="str">
        <f t="shared" si="4"/>
        <v/>
      </c>
      <c r="N84" s="59" t="str">
        <f t="shared" si="5"/>
        <v/>
      </c>
    </row>
    <row r="85" spans="1:14" ht="20.100000000000001" customHeight="1">
      <c r="A85" s="42"/>
      <c r="B85" s="184"/>
      <c r="C85" s="197"/>
      <c r="D85" s="197"/>
      <c r="E85" s="197"/>
      <c r="F85" s="197"/>
      <c r="G85" s="197"/>
      <c r="H85" s="187" t="s">
        <v>2844</v>
      </c>
      <c r="I85" s="191" t="s">
        <v>2845</v>
      </c>
      <c r="J85" s="64"/>
      <c r="K85" s="64">
        <v>4000</v>
      </c>
      <c r="L85" s="64">
        <v>1000</v>
      </c>
      <c r="M85" s="59" t="str">
        <f t="shared" si="4"/>
        <v/>
      </c>
      <c r="N85" s="59">
        <f t="shared" si="5"/>
        <v>25</v>
      </c>
    </row>
    <row r="86" spans="1:14" ht="20.100000000000001" customHeight="1">
      <c r="A86" s="42"/>
      <c r="B86" s="184"/>
      <c r="C86" s="197"/>
      <c r="D86" s="197"/>
      <c r="E86" s="197"/>
      <c r="F86" s="197"/>
      <c r="G86" s="197"/>
      <c r="H86" s="187" t="s">
        <v>2846</v>
      </c>
      <c r="I86" s="188" t="s">
        <v>2847</v>
      </c>
      <c r="J86" s="59">
        <f>SUM(J87:J91)</f>
        <v>0</v>
      </c>
      <c r="K86" s="59">
        <f>SUM(K87:K91)</f>
        <v>0</v>
      </c>
      <c r="L86" s="59">
        <f>SUM(L87:L91)</f>
        <v>0</v>
      </c>
      <c r="M86" s="59" t="str">
        <f t="shared" si="4"/>
        <v/>
      </c>
      <c r="N86" s="59" t="str">
        <f t="shared" si="5"/>
        <v/>
      </c>
    </row>
    <row r="87" spans="1:14" ht="20.100000000000001" customHeight="1">
      <c r="A87" s="42"/>
      <c r="B87" s="184"/>
      <c r="C87" s="197"/>
      <c r="D87" s="197"/>
      <c r="E87" s="197"/>
      <c r="F87" s="197"/>
      <c r="G87" s="197"/>
      <c r="H87" s="192" t="s">
        <v>2848</v>
      </c>
      <c r="I87" s="191" t="s">
        <v>2817</v>
      </c>
      <c r="J87" s="64"/>
      <c r="K87" s="64"/>
      <c r="L87" s="64"/>
      <c r="M87" s="59" t="str">
        <f t="shared" si="4"/>
        <v/>
      </c>
      <c r="N87" s="59" t="str">
        <f t="shared" si="5"/>
        <v/>
      </c>
    </row>
    <row r="88" spans="1:14" ht="20.100000000000001" customHeight="1">
      <c r="A88" s="42"/>
      <c r="B88" s="184"/>
      <c r="C88" s="197"/>
      <c r="D88" s="197"/>
      <c r="E88" s="197"/>
      <c r="F88" s="197"/>
      <c r="G88" s="197"/>
      <c r="H88" s="192" t="s">
        <v>2849</v>
      </c>
      <c r="I88" s="191" t="s">
        <v>2819</v>
      </c>
      <c r="J88" s="64"/>
      <c r="K88" s="64"/>
      <c r="L88" s="64"/>
      <c r="M88" s="59" t="str">
        <f t="shared" si="4"/>
        <v/>
      </c>
      <c r="N88" s="59" t="str">
        <f t="shared" si="5"/>
        <v/>
      </c>
    </row>
    <row r="89" spans="1:14" ht="20.100000000000001" customHeight="1">
      <c r="A89" s="42"/>
      <c r="B89" s="184"/>
      <c r="C89" s="197"/>
      <c r="D89" s="197"/>
      <c r="E89" s="197"/>
      <c r="F89" s="197"/>
      <c r="G89" s="197"/>
      <c r="H89" s="192" t="s">
        <v>2850</v>
      </c>
      <c r="I89" s="191" t="s">
        <v>2821</v>
      </c>
      <c r="J89" s="64"/>
      <c r="K89" s="64"/>
      <c r="L89" s="64"/>
      <c r="M89" s="59" t="str">
        <f t="shared" si="4"/>
        <v/>
      </c>
      <c r="N89" s="59" t="str">
        <f t="shared" si="5"/>
        <v/>
      </c>
    </row>
    <row r="90" spans="1:14" ht="20.100000000000001" customHeight="1">
      <c r="A90" s="42"/>
      <c r="B90" s="184"/>
      <c r="C90" s="197"/>
      <c r="D90" s="197"/>
      <c r="E90" s="197"/>
      <c r="F90" s="197"/>
      <c r="G90" s="197"/>
      <c r="H90" s="192" t="s">
        <v>2851</v>
      </c>
      <c r="I90" s="191" t="s">
        <v>2823</v>
      </c>
      <c r="J90" s="64"/>
      <c r="K90" s="64"/>
      <c r="L90" s="64"/>
      <c r="M90" s="59" t="str">
        <f t="shared" si="4"/>
        <v/>
      </c>
      <c r="N90" s="59" t="str">
        <f t="shared" si="5"/>
        <v/>
      </c>
    </row>
    <row r="91" spans="1:14" ht="20.100000000000001" customHeight="1">
      <c r="A91" s="42"/>
      <c r="B91" s="184"/>
      <c r="C91" s="197"/>
      <c r="D91" s="197"/>
      <c r="E91" s="197"/>
      <c r="F91" s="197"/>
      <c r="G91" s="197"/>
      <c r="H91" s="187" t="s">
        <v>2852</v>
      </c>
      <c r="I91" s="191" t="s">
        <v>2853</v>
      </c>
      <c r="J91" s="64"/>
      <c r="K91" s="64"/>
      <c r="L91" s="64"/>
      <c r="M91" s="59" t="str">
        <f t="shared" si="4"/>
        <v/>
      </c>
      <c r="N91" s="59" t="str">
        <f t="shared" si="5"/>
        <v/>
      </c>
    </row>
    <row r="92" spans="1:14" ht="20.100000000000001" customHeight="1">
      <c r="A92" s="42"/>
      <c r="B92" s="184"/>
      <c r="C92" s="197"/>
      <c r="D92" s="197"/>
      <c r="E92" s="197"/>
      <c r="F92" s="197"/>
      <c r="G92" s="197"/>
      <c r="H92" s="187" t="s">
        <v>2854</v>
      </c>
      <c r="I92" s="188" t="s">
        <v>2855</v>
      </c>
      <c r="J92" s="59">
        <f>SUM(J93:J94)</f>
        <v>0</v>
      </c>
      <c r="K92" s="59">
        <f>SUM(K93:K94)</f>
        <v>0</v>
      </c>
      <c r="L92" s="59">
        <f>SUM(L93:L94)</f>
        <v>0</v>
      </c>
      <c r="M92" s="59" t="str">
        <f t="shared" si="4"/>
        <v/>
      </c>
      <c r="N92" s="59" t="str">
        <f t="shared" si="5"/>
        <v/>
      </c>
    </row>
    <row r="93" spans="1:14" ht="20.100000000000001" customHeight="1">
      <c r="A93" s="42"/>
      <c r="B93" s="184"/>
      <c r="C93" s="197"/>
      <c r="D93" s="197"/>
      <c r="E93" s="197"/>
      <c r="F93" s="197"/>
      <c r="G93" s="197"/>
      <c r="H93" s="192" t="s">
        <v>2856</v>
      </c>
      <c r="I93" s="191" t="s">
        <v>2829</v>
      </c>
      <c r="J93" s="64"/>
      <c r="K93" s="64"/>
      <c r="L93" s="64"/>
      <c r="M93" s="59" t="str">
        <f t="shared" si="4"/>
        <v/>
      </c>
      <c r="N93" s="59" t="str">
        <f t="shared" si="5"/>
        <v/>
      </c>
    </row>
    <row r="94" spans="1:14" ht="20.100000000000001" customHeight="1">
      <c r="A94" s="42"/>
      <c r="B94" s="184"/>
      <c r="C94" s="197"/>
      <c r="D94" s="197"/>
      <c r="E94" s="197"/>
      <c r="F94" s="197"/>
      <c r="G94" s="197"/>
      <c r="H94" s="187" t="s">
        <v>2857</v>
      </c>
      <c r="I94" s="191" t="s">
        <v>2858</v>
      </c>
      <c r="J94" s="64"/>
      <c r="K94" s="64"/>
      <c r="L94" s="64"/>
      <c r="M94" s="59" t="str">
        <f t="shared" si="4"/>
        <v/>
      </c>
      <c r="N94" s="59" t="str">
        <f t="shared" si="5"/>
        <v/>
      </c>
    </row>
    <row r="95" spans="1:14" ht="20.100000000000001" customHeight="1">
      <c r="A95" s="42"/>
      <c r="B95" s="184"/>
      <c r="C95" s="197"/>
      <c r="D95" s="197"/>
      <c r="E95" s="197"/>
      <c r="F95" s="197"/>
      <c r="G95" s="197"/>
      <c r="H95" s="187" t="s">
        <v>2859</v>
      </c>
      <c r="I95" s="201" t="s">
        <v>2860</v>
      </c>
      <c r="J95" s="59">
        <f>SUM(J96:J103)</f>
        <v>0</v>
      </c>
      <c r="K95" s="59">
        <f>SUM(K96:K103)</f>
        <v>0</v>
      </c>
      <c r="L95" s="59">
        <f>SUM(L96:L103)</f>
        <v>1002</v>
      </c>
      <c r="M95" s="59" t="str">
        <f t="shared" si="4"/>
        <v/>
      </c>
      <c r="N95" s="59" t="str">
        <f t="shared" si="5"/>
        <v/>
      </c>
    </row>
    <row r="96" spans="1:14" ht="20.100000000000001" customHeight="1">
      <c r="A96" s="42"/>
      <c r="B96" s="184"/>
      <c r="C96" s="197"/>
      <c r="D96" s="197"/>
      <c r="E96" s="197"/>
      <c r="F96" s="197"/>
      <c r="G96" s="197"/>
      <c r="H96" s="192" t="s">
        <v>2861</v>
      </c>
      <c r="I96" s="191" t="s">
        <v>2778</v>
      </c>
      <c r="J96" s="64"/>
      <c r="K96" s="64"/>
      <c r="L96" s="64"/>
      <c r="M96" s="59" t="str">
        <f t="shared" si="4"/>
        <v/>
      </c>
      <c r="N96" s="59" t="str">
        <f t="shared" si="5"/>
        <v/>
      </c>
    </row>
    <row r="97" spans="1:14" ht="20.100000000000001" customHeight="1">
      <c r="A97" s="42"/>
      <c r="B97" s="184"/>
      <c r="C97" s="197"/>
      <c r="D97" s="197"/>
      <c r="E97" s="197"/>
      <c r="F97" s="197"/>
      <c r="G97" s="197"/>
      <c r="H97" s="192" t="s">
        <v>2862</v>
      </c>
      <c r="I97" s="191" t="s">
        <v>2780</v>
      </c>
      <c r="J97" s="64"/>
      <c r="K97" s="64"/>
      <c r="L97" s="64"/>
      <c r="M97" s="59" t="str">
        <f t="shared" si="4"/>
        <v/>
      </c>
      <c r="N97" s="59" t="str">
        <f t="shared" si="5"/>
        <v/>
      </c>
    </row>
    <row r="98" spans="1:14" ht="20.100000000000001" customHeight="1">
      <c r="A98" s="42"/>
      <c r="B98" s="184"/>
      <c r="C98" s="197"/>
      <c r="D98" s="197"/>
      <c r="E98" s="197"/>
      <c r="F98" s="197"/>
      <c r="G98" s="197"/>
      <c r="H98" s="192" t="s">
        <v>2863</v>
      </c>
      <c r="I98" s="191" t="s">
        <v>2782</v>
      </c>
      <c r="J98" s="64"/>
      <c r="K98" s="64"/>
      <c r="L98" s="64"/>
      <c r="M98" s="59" t="str">
        <f t="shared" si="4"/>
        <v/>
      </c>
      <c r="N98" s="59" t="str">
        <f t="shared" si="5"/>
        <v/>
      </c>
    </row>
    <row r="99" spans="1:14" ht="20.100000000000001" customHeight="1">
      <c r="A99" s="42"/>
      <c r="B99" s="184"/>
      <c r="C99" s="197"/>
      <c r="D99" s="197"/>
      <c r="E99" s="197"/>
      <c r="F99" s="197"/>
      <c r="G99" s="197"/>
      <c r="H99" s="192" t="s">
        <v>2864</v>
      </c>
      <c r="I99" s="191" t="s">
        <v>2784</v>
      </c>
      <c r="J99" s="64"/>
      <c r="K99" s="64"/>
      <c r="L99" s="64"/>
      <c r="M99" s="59" t="str">
        <f t="shared" si="4"/>
        <v/>
      </c>
      <c r="N99" s="59" t="str">
        <f t="shared" si="5"/>
        <v/>
      </c>
    </row>
    <row r="100" spans="1:14" ht="20.100000000000001" customHeight="1">
      <c r="A100" s="42"/>
      <c r="B100" s="184"/>
      <c r="C100" s="197"/>
      <c r="D100" s="197"/>
      <c r="E100" s="197"/>
      <c r="F100" s="197"/>
      <c r="G100" s="197"/>
      <c r="H100" s="192" t="s">
        <v>2865</v>
      </c>
      <c r="I100" s="191" t="s">
        <v>2790</v>
      </c>
      <c r="J100" s="64"/>
      <c r="K100" s="64"/>
      <c r="L100" s="64"/>
      <c r="M100" s="59" t="str">
        <f t="shared" si="4"/>
        <v/>
      </c>
      <c r="N100" s="59" t="str">
        <f t="shared" si="5"/>
        <v/>
      </c>
    </row>
    <row r="101" spans="1:14" ht="20.100000000000001" customHeight="1">
      <c r="A101" s="42"/>
      <c r="B101" s="184"/>
      <c r="C101" s="197"/>
      <c r="D101" s="197"/>
      <c r="E101" s="197"/>
      <c r="F101" s="197"/>
      <c r="G101" s="197"/>
      <c r="H101" s="192" t="s">
        <v>2866</v>
      </c>
      <c r="I101" s="191" t="s">
        <v>2794</v>
      </c>
      <c r="J101" s="64"/>
      <c r="K101" s="64"/>
      <c r="L101" s="64"/>
      <c r="M101" s="59" t="str">
        <f t="shared" si="4"/>
        <v/>
      </c>
      <c r="N101" s="59" t="str">
        <f t="shared" si="5"/>
        <v/>
      </c>
    </row>
    <row r="102" spans="1:14" ht="20.100000000000001" customHeight="1">
      <c r="A102" s="42"/>
      <c r="B102" s="184"/>
      <c r="C102" s="197"/>
      <c r="D102" s="197"/>
      <c r="E102" s="197"/>
      <c r="F102" s="197"/>
      <c r="G102" s="197"/>
      <c r="H102" s="192" t="s">
        <v>2867</v>
      </c>
      <c r="I102" s="191" t="s">
        <v>2796</v>
      </c>
      <c r="J102" s="64"/>
      <c r="K102" s="64"/>
      <c r="L102" s="64"/>
      <c r="M102" s="59" t="str">
        <f t="shared" si="4"/>
        <v/>
      </c>
      <c r="N102" s="59" t="str">
        <f t="shared" si="5"/>
        <v/>
      </c>
    </row>
    <row r="103" spans="1:14" ht="20.100000000000001" customHeight="1">
      <c r="A103" s="42"/>
      <c r="B103" s="184"/>
      <c r="C103" s="197"/>
      <c r="D103" s="197"/>
      <c r="E103" s="197"/>
      <c r="F103" s="197"/>
      <c r="G103" s="197"/>
      <c r="H103" s="187" t="s">
        <v>2868</v>
      </c>
      <c r="I103" s="191" t="s">
        <v>2869</v>
      </c>
      <c r="J103" s="64"/>
      <c r="K103" s="64"/>
      <c r="L103" s="64">
        <v>1002</v>
      </c>
      <c r="M103" s="59" t="str">
        <f t="shared" si="4"/>
        <v/>
      </c>
      <c r="N103" s="59" t="str">
        <f t="shared" si="5"/>
        <v/>
      </c>
    </row>
    <row r="104" spans="1:14" ht="20.100000000000001" customHeight="1">
      <c r="A104" s="42"/>
      <c r="B104" s="184"/>
      <c r="C104" s="197"/>
      <c r="D104" s="197"/>
      <c r="E104" s="197"/>
      <c r="F104" s="197"/>
      <c r="G104" s="197"/>
      <c r="H104" s="187" t="s">
        <v>1457</v>
      </c>
      <c r="I104" s="188" t="s">
        <v>2870</v>
      </c>
      <c r="J104" s="59">
        <f>SUM(J105,J110,J115)</f>
        <v>0</v>
      </c>
      <c r="K104" s="59">
        <f>SUM(K105,K110,K115)</f>
        <v>0</v>
      </c>
      <c r="L104" s="59">
        <f>SUM(L105,L110,L115)</f>
        <v>50</v>
      </c>
      <c r="M104" s="59" t="str">
        <f t="shared" si="4"/>
        <v/>
      </c>
      <c r="N104" s="59" t="str">
        <f t="shared" si="5"/>
        <v/>
      </c>
    </row>
    <row r="105" spans="1:14" ht="20.100000000000001" customHeight="1">
      <c r="A105" s="42"/>
      <c r="B105" s="184"/>
      <c r="C105" s="197"/>
      <c r="D105" s="197"/>
      <c r="E105" s="197"/>
      <c r="F105" s="197"/>
      <c r="G105" s="197"/>
      <c r="H105" s="187" t="s">
        <v>2871</v>
      </c>
      <c r="I105" s="84" t="s">
        <v>2872</v>
      </c>
      <c r="J105" s="59">
        <f>SUM(J106:J109)</f>
        <v>0</v>
      </c>
      <c r="K105" s="59">
        <f>SUM(K106:K109)</f>
        <v>0</v>
      </c>
      <c r="L105" s="59">
        <f>SUM(L106:L109)</f>
        <v>50</v>
      </c>
      <c r="M105" s="59" t="str">
        <f t="shared" si="4"/>
        <v/>
      </c>
      <c r="N105" s="59" t="str">
        <f t="shared" si="5"/>
        <v/>
      </c>
    </row>
    <row r="106" spans="1:14" ht="20.100000000000001" customHeight="1">
      <c r="A106" s="42"/>
      <c r="B106" s="184"/>
      <c r="C106" s="197"/>
      <c r="D106" s="197"/>
      <c r="E106" s="197"/>
      <c r="F106" s="197"/>
      <c r="G106" s="197"/>
      <c r="H106" s="192" t="s">
        <v>2873</v>
      </c>
      <c r="I106" s="46" t="s">
        <v>2723</v>
      </c>
      <c r="J106" s="64"/>
      <c r="K106" s="64"/>
      <c r="L106" s="64">
        <v>50</v>
      </c>
      <c r="M106" s="59" t="str">
        <f t="shared" si="4"/>
        <v/>
      </c>
      <c r="N106" s="59" t="str">
        <f t="shared" si="5"/>
        <v/>
      </c>
    </row>
    <row r="107" spans="1:14" ht="20.100000000000001" customHeight="1">
      <c r="A107" s="42"/>
      <c r="B107" s="184"/>
      <c r="C107" s="197"/>
      <c r="D107" s="197"/>
      <c r="E107" s="197"/>
      <c r="F107" s="197"/>
      <c r="G107" s="197"/>
      <c r="H107" s="192" t="s">
        <v>2874</v>
      </c>
      <c r="I107" s="46" t="s">
        <v>2875</v>
      </c>
      <c r="J107" s="64"/>
      <c r="K107" s="64"/>
      <c r="L107" s="64"/>
      <c r="M107" s="59" t="str">
        <f t="shared" si="4"/>
        <v/>
      </c>
      <c r="N107" s="59" t="str">
        <f t="shared" si="5"/>
        <v/>
      </c>
    </row>
    <row r="108" spans="1:14" ht="20.100000000000001" customHeight="1">
      <c r="A108" s="42"/>
      <c r="B108" s="184"/>
      <c r="C108" s="197"/>
      <c r="D108" s="197"/>
      <c r="E108" s="197"/>
      <c r="F108" s="197"/>
      <c r="G108" s="197"/>
      <c r="H108" s="192" t="s">
        <v>2876</v>
      </c>
      <c r="I108" s="46" t="s">
        <v>2877</v>
      </c>
      <c r="J108" s="64"/>
      <c r="K108" s="64"/>
      <c r="L108" s="64"/>
      <c r="M108" s="59" t="str">
        <f t="shared" si="4"/>
        <v/>
      </c>
      <c r="N108" s="59" t="str">
        <f t="shared" si="5"/>
        <v/>
      </c>
    </row>
    <row r="109" spans="1:14" ht="20.100000000000001" customHeight="1">
      <c r="A109" s="42"/>
      <c r="B109" s="184"/>
      <c r="C109" s="197"/>
      <c r="D109" s="197"/>
      <c r="E109" s="197"/>
      <c r="F109" s="197"/>
      <c r="G109" s="197"/>
      <c r="H109" s="187" t="s">
        <v>2878</v>
      </c>
      <c r="I109" s="46" t="s">
        <v>2879</v>
      </c>
      <c r="J109" s="64"/>
      <c r="K109" s="64"/>
      <c r="L109" s="64"/>
      <c r="M109" s="59" t="str">
        <f t="shared" si="4"/>
        <v/>
      </c>
      <c r="N109" s="59" t="str">
        <f t="shared" si="5"/>
        <v/>
      </c>
    </row>
    <row r="110" spans="1:14" ht="20.100000000000001" customHeight="1">
      <c r="A110" s="42"/>
      <c r="B110" s="184"/>
      <c r="C110" s="197"/>
      <c r="D110" s="197"/>
      <c r="E110" s="197"/>
      <c r="F110" s="197"/>
      <c r="G110" s="197"/>
      <c r="H110" s="187" t="s">
        <v>2880</v>
      </c>
      <c r="I110" s="84" t="s">
        <v>2881</v>
      </c>
      <c r="J110" s="59">
        <f>SUM(J111:J114)</f>
        <v>0</v>
      </c>
      <c r="K110" s="59">
        <f>SUM(K111:K114)</f>
        <v>0</v>
      </c>
      <c r="L110" s="59">
        <f>SUM(L111:L114)</f>
        <v>0</v>
      </c>
      <c r="M110" s="59" t="str">
        <f t="shared" si="4"/>
        <v/>
      </c>
      <c r="N110" s="59" t="str">
        <f t="shared" si="5"/>
        <v/>
      </c>
    </row>
    <row r="111" spans="1:14" ht="20.100000000000001" customHeight="1">
      <c r="A111" s="42"/>
      <c r="B111" s="184"/>
      <c r="C111" s="197"/>
      <c r="D111" s="197"/>
      <c r="E111" s="197"/>
      <c r="F111" s="197"/>
      <c r="G111" s="197"/>
      <c r="H111" s="192" t="s">
        <v>2882</v>
      </c>
      <c r="I111" s="46" t="s">
        <v>2723</v>
      </c>
      <c r="J111" s="64"/>
      <c r="K111" s="64"/>
      <c r="L111" s="64"/>
      <c r="M111" s="59" t="str">
        <f t="shared" si="4"/>
        <v/>
      </c>
      <c r="N111" s="59" t="str">
        <f t="shared" si="5"/>
        <v/>
      </c>
    </row>
    <row r="112" spans="1:14" ht="20.100000000000001" customHeight="1">
      <c r="A112" s="42"/>
      <c r="B112" s="184"/>
      <c r="C112" s="197"/>
      <c r="D112" s="197"/>
      <c r="E112" s="197"/>
      <c r="F112" s="197"/>
      <c r="G112" s="197"/>
      <c r="H112" s="192" t="s">
        <v>2883</v>
      </c>
      <c r="I112" s="46" t="s">
        <v>2875</v>
      </c>
      <c r="J112" s="64"/>
      <c r="K112" s="64"/>
      <c r="L112" s="64"/>
      <c r="M112" s="59" t="str">
        <f t="shared" si="4"/>
        <v/>
      </c>
      <c r="N112" s="59" t="str">
        <f t="shared" si="5"/>
        <v/>
      </c>
    </row>
    <row r="113" spans="1:14" ht="20.100000000000001" customHeight="1">
      <c r="A113" s="42"/>
      <c r="B113" s="184"/>
      <c r="C113" s="197"/>
      <c r="D113" s="197"/>
      <c r="E113" s="197"/>
      <c r="F113" s="197"/>
      <c r="G113" s="197"/>
      <c r="H113" s="192" t="s">
        <v>2884</v>
      </c>
      <c r="I113" s="46" t="s">
        <v>2885</v>
      </c>
      <c r="J113" s="64"/>
      <c r="K113" s="64"/>
      <c r="L113" s="64"/>
      <c r="M113" s="59" t="str">
        <f t="shared" si="4"/>
        <v/>
      </c>
      <c r="N113" s="59" t="str">
        <f t="shared" si="5"/>
        <v/>
      </c>
    </row>
    <row r="114" spans="1:14" ht="20.100000000000001" customHeight="1">
      <c r="A114" s="42"/>
      <c r="B114" s="184"/>
      <c r="C114" s="197"/>
      <c r="D114" s="197"/>
      <c r="E114" s="197"/>
      <c r="F114" s="197"/>
      <c r="G114" s="197"/>
      <c r="H114" s="187" t="s">
        <v>2886</v>
      </c>
      <c r="I114" s="46" t="s">
        <v>2887</v>
      </c>
      <c r="J114" s="64"/>
      <c r="K114" s="64"/>
      <c r="L114" s="64"/>
      <c r="M114" s="59" t="str">
        <f t="shared" si="4"/>
        <v/>
      </c>
      <c r="N114" s="59" t="str">
        <f t="shared" si="5"/>
        <v/>
      </c>
    </row>
    <row r="115" spans="1:14" ht="20.100000000000001" customHeight="1">
      <c r="A115" s="42"/>
      <c r="B115" s="184"/>
      <c r="C115" s="197"/>
      <c r="D115" s="197"/>
      <c r="E115" s="197"/>
      <c r="F115" s="197"/>
      <c r="G115" s="197"/>
      <c r="H115" s="187" t="s">
        <v>2888</v>
      </c>
      <c r="I115" s="84" t="s">
        <v>2889</v>
      </c>
      <c r="J115" s="59">
        <f>SUM(J116:J119)</f>
        <v>0</v>
      </c>
      <c r="K115" s="59">
        <f>SUM(K116:K119)</f>
        <v>0</v>
      </c>
      <c r="L115" s="59">
        <f>SUM(L116:L119)</f>
        <v>0</v>
      </c>
      <c r="M115" s="59" t="str">
        <f t="shared" si="4"/>
        <v/>
      </c>
      <c r="N115" s="59" t="str">
        <f t="shared" si="5"/>
        <v/>
      </c>
    </row>
    <row r="116" spans="1:14" ht="20.100000000000001" customHeight="1">
      <c r="A116" s="42"/>
      <c r="B116" s="184"/>
      <c r="C116" s="197"/>
      <c r="D116" s="197"/>
      <c r="E116" s="197"/>
      <c r="F116" s="197"/>
      <c r="G116" s="197"/>
      <c r="H116" s="187" t="s">
        <v>2890</v>
      </c>
      <c r="I116" s="46" t="s">
        <v>1594</v>
      </c>
      <c r="J116" s="64"/>
      <c r="K116" s="64"/>
      <c r="L116" s="64"/>
      <c r="M116" s="59" t="str">
        <f t="shared" si="4"/>
        <v/>
      </c>
      <c r="N116" s="59" t="str">
        <f t="shared" si="5"/>
        <v/>
      </c>
    </row>
    <row r="117" spans="1:14" ht="20.100000000000001" customHeight="1">
      <c r="A117" s="42"/>
      <c r="B117" s="184"/>
      <c r="C117" s="197"/>
      <c r="D117" s="197"/>
      <c r="E117" s="197"/>
      <c r="F117" s="197"/>
      <c r="G117" s="197"/>
      <c r="H117" s="187" t="s">
        <v>2891</v>
      </c>
      <c r="I117" s="46" t="s">
        <v>2892</v>
      </c>
      <c r="J117" s="64"/>
      <c r="K117" s="64"/>
      <c r="L117" s="64"/>
      <c r="M117" s="59" t="str">
        <f t="shared" si="4"/>
        <v/>
      </c>
      <c r="N117" s="59" t="str">
        <f t="shared" si="5"/>
        <v/>
      </c>
    </row>
    <row r="118" spans="1:14" ht="20.100000000000001" customHeight="1">
      <c r="A118" s="42"/>
      <c r="B118" s="184"/>
      <c r="C118" s="197"/>
      <c r="D118" s="197"/>
      <c r="E118" s="197"/>
      <c r="F118" s="197"/>
      <c r="G118" s="197"/>
      <c r="H118" s="187" t="s">
        <v>2893</v>
      </c>
      <c r="I118" s="46" t="s">
        <v>2894</v>
      </c>
      <c r="J118" s="64"/>
      <c r="K118" s="64"/>
      <c r="L118" s="64"/>
      <c r="M118" s="59" t="str">
        <f t="shared" si="4"/>
        <v/>
      </c>
      <c r="N118" s="59" t="str">
        <f t="shared" si="5"/>
        <v/>
      </c>
    </row>
    <row r="119" spans="1:14" ht="20.100000000000001" customHeight="1">
      <c r="A119" s="42"/>
      <c r="B119" s="184"/>
      <c r="C119" s="197"/>
      <c r="D119" s="197"/>
      <c r="E119" s="197"/>
      <c r="F119" s="197"/>
      <c r="G119" s="197"/>
      <c r="H119" s="187" t="s">
        <v>2895</v>
      </c>
      <c r="I119" s="46" t="s">
        <v>2896</v>
      </c>
      <c r="J119" s="64"/>
      <c r="K119" s="64"/>
      <c r="L119" s="64"/>
      <c r="M119" s="59" t="str">
        <f t="shared" si="4"/>
        <v/>
      </c>
      <c r="N119" s="59" t="str">
        <f t="shared" si="5"/>
        <v/>
      </c>
    </row>
    <row r="120" spans="1:14" ht="20.100000000000001" customHeight="1">
      <c r="A120" s="42"/>
      <c r="B120" s="184"/>
      <c r="C120" s="197"/>
      <c r="D120" s="197"/>
      <c r="E120" s="197"/>
      <c r="F120" s="197"/>
      <c r="G120" s="197"/>
      <c r="H120" s="187" t="s">
        <v>1655</v>
      </c>
      <c r="I120" s="189" t="s">
        <v>2897</v>
      </c>
      <c r="J120" s="59">
        <f>SUM(J121,J126,J131,J140,J147,J156,J159,J162)</f>
        <v>0</v>
      </c>
      <c r="K120" s="59">
        <f>SUM(K121,K126,K131,K140,K147,K156,K159,K162)</f>
        <v>0</v>
      </c>
      <c r="L120" s="59">
        <f>SUM(L121,L126,L131,L140,L147,L156,L159,L162)</f>
        <v>0</v>
      </c>
      <c r="M120" s="59" t="str">
        <f t="shared" si="4"/>
        <v/>
      </c>
      <c r="N120" s="59" t="str">
        <f t="shared" si="5"/>
        <v/>
      </c>
    </row>
    <row r="121" spans="1:14" ht="20.100000000000001" customHeight="1">
      <c r="A121" s="42"/>
      <c r="B121" s="184"/>
      <c r="C121" s="197"/>
      <c r="D121" s="197"/>
      <c r="E121" s="197"/>
      <c r="F121" s="197"/>
      <c r="G121" s="197"/>
      <c r="H121" s="187" t="s">
        <v>2898</v>
      </c>
      <c r="I121" s="84" t="s">
        <v>2899</v>
      </c>
      <c r="J121" s="59">
        <f>SUM(J122:J125)</f>
        <v>0</v>
      </c>
      <c r="K121" s="59">
        <f>SUM(K122:K125)</f>
        <v>0</v>
      </c>
      <c r="L121" s="59">
        <f>SUM(L122:L125)</f>
        <v>0</v>
      </c>
      <c r="M121" s="59" t="str">
        <f t="shared" si="4"/>
        <v/>
      </c>
      <c r="N121" s="59" t="str">
        <f t="shared" si="5"/>
        <v/>
      </c>
    </row>
    <row r="122" spans="1:14" ht="20.100000000000001" customHeight="1">
      <c r="A122" s="42"/>
      <c r="B122" s="184"/>
      <c r="C122" s="197"/>
      <c r="D122" s="197"/>
      <c r="E122" s="197"/>
      <c r="F122" s="197"/>
      <c r="G122" s="197"/>
      <c r="H122" s="187" t="s">
        <v>2900</v>
      </c>
      <c r="I122" s="46" t="s">
        <v>1663</v>
      </c>
      <c r="J122" s="64"/>
      <c r="K122" s="64"/>
      <c r="L122" s="64"/>
      <c r="M122" s="59" t="str">
        <f t="shared" si="4"/>
        <v/>
      </c>
      <c r="N122" s="59" t="str">
        <f t="shared" si="5"/>
        <v/>
      </c>
    </row>
    <row r="123" spans="1:14" ht="20.100000000000001" customHeight="1">
      <c r="A123" s="42"/>
      <c r="B123" s="184"/>
      <c r="C123" s="197"/>
      <c r="D123" s="197"/>
      <c r="E123" s="197"/>
      <c r="F123" s="197"/>
      <c r="G123" s="197"/>
      <c r="H123" s="187" t="s">
        <v>2901</v>
      </c>
      <c r="I123" s="46" t="s">
        <v>1665</v>
      </c>
      <c r="J123" s="64"/>
      <c r="K123" s="64"/>
      <c r="L123" s="64"/>
      <c r="M123" s="59" t="str">
        <f t="shared" si="4"/>
        <v/>
      </c>
      <c r="N123" s="59" t="str">
        <f t="shared" si="5"/>
        <v/>
      </c>
    </row>
    <row r="124" spans="1:14" ht="20.100000000000001" customHeight="1">
      <c r="A124" s="42"/>
      <c r="B124" s="184"/>
      <c r="C124" s="197"/>
      <c r="D124" s="197"/>
      <c r="E124" s="197"/>
      <c r="F124" s="197"/>
      <c r="G124" s="197"/>
      <c r="H124" s="187" t="s">
        <v>2902</v>
      </c>
      <c r="I124" s="46" t="s">
        <v>2903</v>
      </c>
      <c r="J124" s="64"/>
      <c r="K124" s="64"/>
      <c r="L124" s="64"/>
      <c r="M124" s="59" t="str">
        <f t="shared" si="4"/>
        <v/>
      </c>
      <c r="N124" s="59" t="str">
        <f t="shared" si="5"/>
        <v/>
      </c>
    </row>
    <row r="125" spans="1:14" ht="20.100000000000001" customHeight="1">
      <c r="A125" s="42"/>
      <c r="B125" s="184"/>
      <c r="C125" s="197"/>
      <c r="D125" s="197"/>
      <c r="E125" s="197"/>
      <c r="F125" s="197"/>
      <c r="G125" s="197"/>
      <c r="H125" s="187" t="s">
        <v>2904</v>
      </c>
      <c r="I125" s="46" t="s">
        <v>2905</v>
      </c>
      <c r="J125" s="64"/>
      <c r="K125" s="64"/>
      <c r="L125" s="64"/>
      <c r="M125" s="59" t="str">
        <f t="shared" si="4"/>
        <v/>
      </c>
      <c r="N125" s="59" t="str">
        <f t="shared" si="5"/>
        <v/>
      </c>
    </row>
    <row r="126" spans="1:14" ht="20.100000000000001" customHeight="1">
      <c r="A126" s="42"/>
      <c r="B126" s="184"/>
      <c r="C126" s="197"/>
      <c r="D126" s="197"/>
      <c r="E126" s="197"/>
      <c r="F126" s="197"/>
      <c r="G126" s="197"/>
      <c r="H126" s="187" t="s">
        <v>2906</v>
      </c>
      <c r="I126" s="84" t="s">
        <v>2907</v>
      </c>
      <c r="J126" s="59">
        <f>SUM(J127:J130)</f>
        <v>0</v>
      </c>
      <c r="K126" s="59">
        <f>SUM(K127:K130)</f>
        <v>0</v>
      </c>
      <c r="L126" s="59">
        <f>SUM(L127:L130)</f>
        <v>0</v>
      </c>
      <c r="M126" s="59" t="str">
        <f t="shared" si="4"/>
        <v/>
      </c>
      <c r="N126" s="59" t="str">
        <f t="shared" si="5"/>
        <v/>
      </c>
    </row>
    <row r="127" spans="1:14" ht="20.100000000000001" customHeight="1">
      <c r="A127" s="42"/>
      <c r="B127" s="184"/>
      <c r="C127" s="197"/>
      <c r="D127" s="197"/>
      <c r="E127" s="197"/>
      <c r="F127" s="197"/>
      <c r="G127" s="197"/>
      <c r="H127" s="192" t="s">
        <v>2908</v>
      </c>
      <c r="I127" s="46" t="s">
        <v>2903</v>
      </c>
      <c r="J127" s="64"/>
      <c r="K127" s="64"/>
      <c r="L127" s="64"/>
      <c r="M127" s="59" t="str">
        <f t="shared" si="4"/>
        <v/>
      </c>
      <c r="N127" s="59" t="str">
        <f t="shared" si="5"/>
        <v/>
      </c>
    </row>
    <row r="128" spans="1:14" ht="20.100000000000001" customHeight="1">
      <c r="A128" s="42"/>
      <c r="B128" s="184"/>
      <c r="C128" s="197"/>
      <c r="D128" s="197"/>
      <c r="E128" s="197"/>
      <c r="F128" s="197"/>
      <c r="G128" s="197"/>
      <c r="H128" s="187" t="s">
        <v>2909</v>
      </c>
      <c r="I128" s="46" t="s">
        <v>2910</v>
      </c>
      <c r="J128" s="64"/>
      <c r="K128" s="64"/>
      <c r="L128" s="64"/>
      <c r="M128" s="59" t="str">
        <f t="shared" si="4"/>
        <v/>
      </c>
      <c r="N128" s="59" t="str">
        <f t="shared" si="5"/>
        <v/>
      </c>
    </row>
    <row r="129" spans="1:14" ht="20.100000000000001" customHeight="1">
      <c r="A129" s="42"/>
      <c r="B129" s="184"/>
      <c r="C129" s="197"/>
      <c r="D129" s="197"/>
      <c r="E129" s="197"/>
      <c r="F129" s="197"/>
      <c r="G129" s="197"/>
      <c r="H129" s="187" t="s">
        <v>2911</v>
      </c>
      <c r="I129" s="46" t="s">
        <v>2912</v>
      </c>
      <c r="J129" s="64"/>
      <c r="K129" s="64"/>
      <c r="L129" s="64"/>
      <c r="M129" s="59" t="str">
        <f t="shared" si="4"/>
        <v/>
      </c>
      <c r="N129" s="59" t="str">
        <f t="shared" si="5"/>
        <v/>
      </c>
    </row>
    <row r="130" spans="1:14" ht="20.100000000000001" customHeight="1">
      <c r="A130" s="42"/>
      <c r="B130" s="184"/>
      <c r="C130" s="197"/>
      <c r="D130" s="197"/>
      <c r="E130" s="197"/>
      <c r="F130" s="197"/>
      <c r="G130" s="197"/>
      <c r="H130" s="187" t="s">
        <v>2913</v>
      </c>
      <c r="I130" s="46" t="s">
        <v>2914</v>
      </c>
      <c r="J130" s="64"/>
      <c r="K130" s="64"/>
      <c r="L130" s="64"/>
      <c r="M130" s="59" t="str">
        <f t="shared" si="4"/>
        <v/>
      </c>
      <c r="N130" s="59" t="str">
        <f t="shared" si="5"/>
        <v/>
      </c>
    </row>
    <row r="131" spans="1:14" ht="20.100000000000001" customHeight="1">
      <c r="A131" s="42"/>
      <c r="B131" s="184"/>
      <c r="C131" s="197"/>
      <c r="D131" s="197"/>
      <c r="E131" s="197"/>
      <c r="F131" s="197"/>
      <c r="G131" s="197"/>
      <c r="H131" s="187" t="s">
        <v>2915</v>
      </c>
      <c r="I131" s="84" t="s">
        <v>2916</v>
      </c>
      <c r="J131" s="59">
        <f>SUM(J132:J139)</f>
        <v>0</v>
      </c>
      <c r="K131" s="59">
        <f>SUM(K132:K139)</f>
        <v>0</v>
      </c>
      <c r="L131" s="59">
        <f>SUM(L132:L139)</f>
        <v>0</v>
      </c>
      <c r="M131" s="59" t="str">
        <f t="shared" si="4"/>
        <v/>
      </c>
      <c r="N131" s="59" t="str">
        <f t="shared" si="5"/>
        <v/>
      </c>
    </row>
    <row r="132" spans="1:14" ht="20.100000000000001" customHeight="1">
      <c r="A132" s="42"/>
      <c r="B132" s="184"/>
      <c r="C132" s="197"/>
      <c r="D132" s="197"/>
      <c r="E132" s="197"/>
      <c r="F132" s="197"/>
      <c r="G132" s="197"/>
      <c r="H132" s="187" t="s">
        <v>2917</v>
      </c>
      <c r="I132" s="46" t="s">
        <v>2918</v>
      </c>
      <c r="J132" s="64"/>
      <c r="K132" s="64"/>
      <c r="L132" s="64"/>
      <c r="M132" s="59" t="str">
        <f t="shared" si="4"/>
        <v/>
      </c>
      <c r="N132" s="59" t="str">
        <f t="shared" si="5"/>
        <v/>
      </c>
    </row>
    <row r="133" spans="1:14" ht="20.100000000000001" customHeight="1">
      <c r="A133" s="42"/>
      <c r="B133" s="184"/>
      <c r="C133" s="197"/>
      <c r="D133" s="197"/>
      <c r="E133" s="197"/>
      <c r="F133" s="197"/>
      <c r="G133" s="197"/>
      <c r="H133" s="187" t="s">
        <v>2919</v>
      </c>
      <c r="I133" s="46" t="s">
        <v>2920</v>
      </c>
      <c r="J133" s="64"/>
      <c r="K133" s="64"/>
      <c r="L133" s="64"/>
      <c r="M133" s="59" t="str">
        <f t="shared" si="4"/>
        <v/>
      </c>
      <c r="N133" s="59" t="str">
        <f t="shared" si="5"/>
        <v/>
      </c>
    </row>
    <row r="134" spans="1:14" ht="20.100000000000001" customHeight="1">
      <c r="A134" s="42"/>
      <c r="B134" s="184"/>
      <c r="C134" s="197"/>
      <c r="D134" s="197"/>
      <c r="E134" s="197"/>
      <c r="F134" s="197"/>
      <c r="G134" s="197"/>
      <c r="H134" s="187" t="s">
        <v>2921</v>
      </c>
      <c r="I134" s="46" t="s">
        <v>2922</v>
      </c>
      <c r="J134" s="64"/>
      <c r="K134" s="64"/>
      <c r="L134" s="64"/>
      <c r="M134" s="59" t="str">
        <f t="shared" si="4"/>
        <v/>
      </c>
      <c r="N134" s="59" t="str">
        <f t="shared" si="5"/>
        <v/>
      </c>
    </row>
    <row r="135" spans="1:14" ht="20.100000000000001" customHeight="1">
      <c r="A135" s="42"/>
      <c r="B135" s="184"/>
      <c r="C135" s="197"/>
      <c r="D135" s="197"/>
      <c r="E135" s="197"/>
      <c r="F135" s="197"/>
      <c r="G135" s="197"/>
      <c r="H135" s="187" t="s">
        <v>2923</v>
      </c>
      <c r="I135" s="46" t="s">
        <v>2924</v>
      </c>
      <c r="J135" s="64"/>
      <c r="K135" s="64"/>
      <c r="L135" s="64"/>
      <c r="M135" s="59" t="str">
        <f t="shared" ref="M135:M198" si="6">IF(J135=0,"",ROUND(L135/J135*100,1))</f>
        <v/>
      </c>
      <c r="N135" s="59" t="str">
        <f t="shared" ref="N135:N198" si="7">IF(K135=0,"",ROUND(L135/K135*100,1))</f>
        <v/>
      </c>
    </row>
    <row r="136" spans="1:14" ht="20.100000000000001" customHeight="1">
      <c r="A136" s="42"/>
      <c r="B136" s="184"/>
      <c r="C136" s="197"/>
      <c r="D136" s="197"/>
      <c r="E136" s="197"/>
      <c r="F136" s="197"/>
      <c r="G136" s="197"/>
      <c r="H136" s="187" t="s">
        <v>2925</v>
      </c>
      <c r="I136" s="46" t="s">
        <v>2926</v>
      </c>
      <c r="J136" s="64"/>
      <c r="K136" s="64"/>
      <c r="L136" s="64"/>
      <c r="M136" s="59" t="str">
        <f t="shared" si="6"/>
        <v/>
      </c>
      <c r="N136" s="59" t="str">
        <f t="shared" si="7"/>
        <v/>
      </c>
    </row>
    <row r="137" spans="1:14" ht="20.100000000000001" customHeight="1">
      <c r="A137" s="42"/>
      <c r="B137" s="184"/>
      <c r="C137" s="197"/>
      <c r="D137" s="197"/>
      <c r="E137" s="197"/>
      <c r="F137" s="197"/>
      <c r="G137" s="197"/>
      <c r="H137" s="187" t="s">
        <v>2927</v>
      </c>
      <c r="I137" s="46" t="s">
        <v>2928</v>
      </c>
      <c r="J137" s="64"/>
      <c r="K137" s="64"/>
      <c r="L137" s="64"/>
      <c r="M137" s="59" t="str">
        <f t="shared" si="6"/>
        <v/>
      </c>
      <c r="N137" s="59" t="str">
        <f t="shared" si="7"/>
        <v/>
      </c>
    </row>
    <row r="138" spans="1:14" ht="20.100000000000001" customHeight="1">
      <c r="A138" s="42"/>
      <c r="B138" s="184"/>
      <c r="C138" s="197"/>
      <c r="D138" s="197"/>
      <c r="E138" s="197"/>
      <c r="F138" s="197"/>
      <c r="G138" s="197"/>
      <c r="H138" s="187" t="s">
        <v>2929</v>
      </c>
      <c r="I138" s="46" t="s">
        <v>2930</v>
      </c>
      <c r="J138" s="64"/>
      <c r="K138" s="64"/>
      <c r="L138" s="64"/>
      <c r="M138" s="59" t="str">
        <f t="shared" si="6"/>
        <v/>
      </c>
      <c r="N138" s="59" t="str">
        <f t="shared" si="7"/>
        <v/>
      </c>
    </row>
    <row r="139" spans="1:14" ht="20.100000000000001" customHeight="1">
      <c r="A139" s="42"/>
      <c r="B139" s="184"/>
      <c r="C139" s="197"/>
      <c r="D139" s="197"/>
      <c r="E139" s="197"/>
      <c r="F139" s="197"/>
      <c r="G139" s="197"/>
      <c r="H139" s="187" t="s">
        <v>2931</v>
      </c>
      <c r="I139" s="46" t="s">
        <v>2932</v>
      </c>
      <c r="J139" s="64"/>
      <c r="K139" s="64"/>
      <c r="L139" s="64"/>
      <c r="M139" s="59" t="str">
        <f t="shared" si="6"/>
        <v/>
      </c>
      <c r="N139" s="59" t="str">
        <f t="shared" si="7"/>
        <v/>
      </c>
    </row>
    <row r="140" spans="1:14" ht="20.100000000000001" customHeight="1">
      <c r="A140" s="42"/>
      <c r="B140" s="184"/>
      <c r="C140" s="197"/>
      <c r="D140" s="197"/>
      <c r="E140" s="197"/>
      <c r="F140" s="197"/>
      <c r="G140" s="197"/>
      <c r="H140" s="187" t="s">
        <v>2933</v>
      </c>
      <c r="I140" s="84" t="s">
        <v>2934</v>
      </c>
      <c r="J140" s="59">
        <f>SUM(J141:J146)</f>
        <v>0</v>
      </c>
      <c r="K140" s="59">
        <f>SUM(K141:K146)</f>
        <v>0</v>
      </c>
      <c r="L140" s="59">
        <f>SUM(L141:L146)</f>
        <v>0</v>
      </c>
      <c r="M140" s="59" t="str">
        <f t="shared" si="6"/>
        <v/>
      </c>
      <c r="N140" s="59" t="str">
        <f t="shared" si="7"/>
        <v/>
      </c>
    </row>
    <row r="141" spans="1:14" ht="20.100000000000001" customHeight="1">
      <c r="A141" s="42"/>
      <c r="B141" s="184"/>
      <c r="C141" s="197"/>
      <c r="D141" s="197"/>
      <c r="E141" s="197"/>
      <c r="F141" s="197"/>
      <c r="G141" s="197"/>
      <c r="H141" s="187" t="s">
        <v>2935</v>
      </c>
      <c r="I141" s="46" t="s">
        <v>2936</v>
      </c>
      <c r="J141" s="64"/>
      <c r="K141" s="64"/>
      <c r="L141" s="64"/>
      <c r="M141" s="59" t="str">
        <f t="shared" si="6"/>
        <v/>
      </c>
      <c r="N141" s="59" t="str">
        <f t="shared" si="7"/>
        <v/>
      </c>
    </row>
    <row r="142" spans="1:14" ht="20.100000000000001" customHeight="1">
      <c r="A142" s="42"/>
      <c r="B142" s="184"/>
      <c r="C142" s="197"/>
      <c r="D142" s="197"/>
      <c r="E142" s="197"/>
      <c r="F142" s="197"/>
      <c r="G142" s="197"/>
      <c r="H142" s="187" t="s">
        <v>2937</v>
      </c>
      <c r="I142" s="46" t="s">
        <v>2938</v>
      </c>
      <c r="J142" s="64"/>
      <c r="K142" s="64"/>
      <c r="L142" s="64"/>
      <c r="M142" s="59" t="str">
        <f t="shared" si="6"/>
        <v/>
      </c>
      <c r="N142" s="59" t="str">
        <f t="shared" si="7"/>
        <v/>
      </c>
    </row>
    <row r="143" spans="1:14" ht="20.100000000000001" customHeight="1">
      <c r="A143" s="42"/>
      <c r="B143" s="184"/>
      <c r="C143" s="197"/>
      <c r="D143" s="197"/>
      <c r="E143" s="197"/>
      <c r="F143" s="197"/>
      <c r="G143" s="197"/>
      <c r="H143" s="187" t="s">
        <v>2939</v>
      </c>
      <c r="I143" s="46" t="s">
        <v>2940</v>
      </c>
      <c r="J143" s="64"/>
      <c r="K143" s="64"/>
      <c r="L143" s="64"/>
      <c r="M143" s="59" t="str">
        <f t="shared" si="6"/>
        <v/>
      </c>
      <c r="N143" s="59" t="str">
        <f t="shared" si="7"/>
        <v/>
      </c>
    </row>
    <row r="144" spans="1:14" ht="20.100000000000001" customHeight="1">
      <c r="A144" s="42"/>
      <c r="B144" s="184"/>
      <c r="C144" s="197"/>
      <c r="D144" s="197"/>
      <c r="E144" s="197"/>
      <c r="F144" s="197"/>
      <c r="G144" s="197"/>
      <c r="H144" s="187" t="s">
        <v>2941</v>
      </c>
      <c r="I144" s="46" t="s">
        <v>2942</v>
      </c>
      <c r="J144" s="64"/>
      <c r="K144" s="64"/>
      <c r="L144" s="64"/>
      <c r="M144" s="59" t="str">
        <f t="shared" si="6"/>
        <v/>
      </c>
      <c r="N144" s="59" t="str">
        <f t="shared" si="7"/>
        <v/>
      </c>
    </row>
    <row r="145" spans="1:14" ht="20.100000000000001" customHeight="1">
      <c r="A145" s="42"/>
      <c r="B145" s="184"/>
      <c r="C145" s="197"/>
      <c r="D145" s="197"/>
      <c r="E145" s="197"/>
      <c r="F145" s="197"/>
      <c r="G145" s="197"/>
      <c r="H145" s="187" t="s">
        <v>2943</v>
      </c>
      <c r="I145" s="46" t="s">
        <v>2944</v>
      </c>
      <c r="J145" s="64"/>
      <c r="K145" s="64"/>
      <c r="L145" s="64"/>
      <c r="M145" s="59" t="str">
        <f t="shared" si="6"/>
        <v/>
      </c>
      <c r="N145" s="59" t="str">
        <f t="shared" si="7"/>
        <v/>
      </c>
    </row>
    <row r="146" spans="1:14" ht="20.100000000000001" customHeight="1">
      <c r="A146" s="42"/>
      <c r="B146" s="184"/>
      <c r="C146" s="197"/>
      <c r="D146" s="197"/>
      <c r="E146" s="197"/>
      <c r="F146" s="197"/>
      <c r="G146" s="197"/>
      <c r="H146" s="187" t="s">
        <v>2945</v>
      </c>
      <c r="I146" s="46" t="s">
        <v>2946</v>
      </c>
      <c r="J146" s="64"/>
      <c r="K146" s="64"/>
      <c r="L146" s="64"/>
      <c r="M146" s="59" t="str">
        <f t="shared" si="6"/>
        <v/>
      </c>
      <c r="N146" s="59" t="str">
        <f t="shared" si="7"/>
        <v/>
      </c>
    </row>
    <row r="147" spans="1:14" ht="20.100000000000001" customHeight="1">
      <c r="A147" s="42"/>
      <c r="B147" s="184"/>
      <c r="C147" s="197"/>
      <c r="D147" s="197"/>
      <c r="E147" s="197"/>
      <c r="F147" s="197"/>
      <c r="G147" s="197"/>
      <c r="H147" s="187" t="s">
        <v>2947</v>
      </c>
      <c r="I147" s="84" t="s">
        <v>2948</v>
      </c>
      <c r="J147" s="59">
        <f>SUM(J148:J155)</f>
        <v>0</v>
      </c>
      <c r="K147" s="59">
        <f>SUM(K148:K155)</f>
        <v>0</v>
      </c>
      <c r="L147" s="59">
        <f>SUM(L148:L155)</f>
        <v>0</v>
      </c>
      <c r="M147" s="59" t="str">
        <f t="shared" si="6"/>
        <v/>
      </c>
      <c r="N147" s="59" t="str">
        <f t="shared" si="7"/>
        <v/>
      </c>
    </row>
    <row r="148" spans="1:14" ht="20.100000000000001" customHeight="1">
      <c r="A148" s="42"/>
      <c r="B148" s="184"/>
      <c r="C148" s="197"/>
      <c r="D148" s="197"/>
      <c r="E148" s="197"/>
      <c r="F148" s="197"/>
      <c r="G148" s="197"/>
      <c r="H148" s="187" t="s">
        <v>2949</v>
      </c>
      <c r="I148" s="46" t="s">
        <v>2950</v>
      </c>
      <c r="J148" s="64"/>
      <c r="K148" s="64"/>
      <c r="L148" s="64"/>
      <c r="M148" s="59" t="str">
        <f t="shared" si="6"/>
        <v/>
      </c>
      <c r="N148" s="59" t="str">
        <f t="shared" si="7"/>
        <v/>
      </c>
    </row>
    <row r="149" spans="1:14" ht="20.100000000000001" customHeight="1">
      <c r="A149" s="42"/>
      <c r="B149" s="184"/>
      <c r="C149" s="197"/>
      <c r="D149" s="197"/>
      <c r="E149" s="197"/>
      <c r="F149" s="197"/>
      <c r="G149" s="197"/>
      <c r="H149" s="187" t="s">
        <v>2951</v>
      </c>
      <c r="I149" s="46" t="s">
        <v>1723</v>
      </c>
      <c r="J149" s="64"/>
      <c r="K149" s="64"/>
      <c r="L149" s="64"/>
      <c r="M149" s="59" t="str">
        <f t="shared" si="6"/>
        <v/>
      </c>
      <c r="N149" s="59" t="str">
        <f t="shared" si="7"/>
        <v/>
      </c>
    </row>
    <row r="150" spans="1:14" ht="20.100000000000001" customHeight="1">
      <c r="A150" s="42"/>
      <c r="B150" s="184"/>
      <c r="C150" s="197"/>
      <c r="D150" s="197"/>
      <c r="E150" s="197"/>
      <c r="F150" s="197"/>
      <c r="G150" s="197"/>
      <c r="H150" s="187" t="s">
        <v>2952</v>
      </c>
      <c r="I150" s="46" t="s">
        <v>2953</v>
      </c>
      <c r="J150" s="64"/>
      <c r="K150" s="64"/>
      <c r="L150" s="64"/>
      <c r="M150" s="59" t="str">
        <f t="shared" si="6"/>
        <v/>
      </c>
      <c r="N150" s="59" t="str">
        <f t="shared" si="7"/>
        <v/>
      </c>
    </row>
    <row r="151" spans="1:14" ht="20.100000000000001" customHeight="1">
      <c r="A151" s="42"/>
      <c r="B151" s="184"/>
      <c r="C151" s="197"/>
      <c r="D151" s="197"/>
      <c r="E151" s="197"/>
      <c r="F151" s="197"/>
      <c r="G151" s="197"/>
      <c r="H151" s="187" t="s">
        <v>2954</v>
      </c>
      <c r="I151" s="46" t="s">
        <v>2955</v>
      </c>
      <c r="J151" s="64"/>
      <c r="K151" s="64"/>
      <c r="L151" s="64"/>
      <c r="M151" s="59" t="str">
        <f t="shared" si="6"/>
        <v/>
      </c>
      <c r="N151" s="59" t="str">
        <f t="shared" si="7"/>
        <v/>
      </c>
    </row>
    <row r="152" spans="1:14" ht="20.100000000000001" customHeight="1">
      <c r="A152" s="42"/>
      <c r="B152" s="184"/>
      <c r="C152" s="197"/>
      <c r="D152" s="197"/>
      <c r="E152" s="197"/>
      <c r="F152" s="197"/>
      <c r="G152" s="197"/>
      <c r="H152" s="187" t="s">
        <v>2956</v>
      </c>
      <c r="I152" s="46" t="s">
        <v>2957</v>
      </c>
      <c r="J152" s="64"/>
      <c r="K152" s="64"/>
      <c r="L152" s="64"/>
      <c r="M152" s="59" t="str">
        <f t="shared" si="6"/>
        <v/>
      </c>
      <c r="N152" s="59" t="str">
        <f t="shared" si="7"/>
        <v/>
      </c>
    </row>
    <row r="153" spans="1:14" ht="20.100000000000001" customHeight="1">
      <c r="A153" s="42"/>
      <c r="B153" s="184"/>
      <c r="C153" s="197"/>
      <c r="D153" s="197"/>
      <c r="E153" s="197"/>
      <c r="F153" s="197"/>
      <c r="G153" s="197"/>
      <c r="H153" s="187" t="s">
        <v>2958</v>
      </c>
      <c r="I153" s="46" t="s">
        <v>2959</v>
      </c>
      <c r="J153" s="64"/>
      <c r="K153" s="64"/>
      <c r="L153" s="64"/>
      <c r="M153" s="59" t="str">
        <f t="shared" si="6"/>
        <v/>
      </c>
      <c r="N153" s="59" t="str">
        <f t="shared" si="7"/>
        <v/>
      </c>
    </row>
    <row r="154" spans="1:14" ht="20.100000000000001" customHeight="1">
      <c r="A154" s="42"/>
      <c r="B154" s="184"/>
      <c r="C154" s="197"/>
      <c r="D154" s="197"/>
      <c r="E154" s="197"/>
      <c r="F154" s="197"/>
      <c r="G154" s="197"/>
      <c r="H154" s="187" t="s">
        <v>2960</v>
      </c>
      <c r="I154" s="46" t="s">
        <v>2961</v>
      </c>
      <c r="J154" s="64"/>
      <c r="K154" s="64"/>
      <c r="L154" s="64"/>
      <c r="M154" s="59" t="str">
        <f t="shared" si="6"/>
        <v/>
      </c>
      <c r="N154" s="59" t="str">
        <f t="shared" si="7"/>
        <v/>
      </c>
    </row>
    <row r="155" spans="1:14" ht="20.100000000000001" customHeight="1">
      <c r="A155" s="42"/>
      <c r="B155" s="184"/>
      <c r="C155" s="197"/>
      <c r="D155" s="197"/>
      <c r="E155" s="197"/>
      <c r="F155" s="197"/>
      <c r="G155" s="197"/>
      <c r="H155" s="187" t="s">
        <v>2962</v>
      </c>
      <c r="I155" s="46" t="s">
        <v>2963</v>
      </c>
      <c r="J155" s="64"/>
      <c r="K155" s="64"/>
      <c r="L155" s="64"/>
      <c r="M155" s="59" t="str">
        <f t="shared" si="6"/>
        <v/>
      </c>
      <c r="N155" s="59" t="str">
        <f t="shared" si="7"/>
        <v/>
      </c>
    </row>
    <row r="156" spans="1:14" ht="20.100000000000001" customHeight="1">
      <c r="A156" s="42"/>
      <c r="B156" s="184"/>
      <c r="C156" s="197"/>
      <c r="D156" s="197"/>
      <c r="E156" s="197"/>
      <c r="F156" s="197"/>
      <c r="G156" s="197"/>
      <c r="H156" s="187" t="s">
        <v>2964</v>
      </c>
      <c r="I156" s="84" t="s">
        <v>2965</v>
      </c>
      <c r="J156" s="59">
        <f>SUM(J157:J158)</f>
        <v>0</v>
      </c>
      <c r="K156" s="59">
        <f>SUM(K157:K158)</f>
        <v>0</v>
      </c>
      <c r="L156" s="59">
        <f>SUM(L157:L158)</f>
        <v>0</v>
      </c>
      <c r="M156" s="59" t="str">
        <f t="shared" si="6"/>
        <v/>
      </c>
      <c r="N156" s="59" t="str">
        <f t="shared" si="7"/>
        <v/>
      </c>
    </row>
    <row r="157" spans="1:14" ht="20.100000000000001" customHeight="1">
      <c r="A157" s="42"/>
      <c r="B157" s="184"/>
      <c r="C157" s="197"/>
      <c r="D157" s="197"/>
      <c r="E157" s="197"/>
      <c r="F157" s="197"/>
      <c r="G157" s="197"/>
      <c r="H157" s="192" t="s">
        <v>2966</v>
      </c>
      <c r="I157" s="191" t="s">
        <v>1663</v>
      </c>
      <c r="J157" s="64"/>
      <c r="K157" s="64"/>
      <c r="L157" s="64"/>
      <c r="M157" s="59" t="str">
        <f t="shared" si="6"/>
        <v/>
      </c>
      <c r="N157" s="59" t="str">
        <f t="shared" si="7"/>
        <v/>
      </c>
    </row>
    <row r="158" spans="1:14" ht="20.100000000000001" customHeight="1">
      <c r="A158" s="42"/>
      <c r="B158" s="184"/>
      <c r="C158" s="197"/>
      <c r="D158" s="197"/>
      <c r="E158" s="197"/>
      <c r="F158" s="197"/>
      <c r="G158" s="197"/>
      <c r="H158" s="187" t="s">
        <v>2967</v>
      </c>
      <c r="I158" s="191" t="s">
        <v>2968</v>
      </c>
      <c r="J158" s="64"/>
      <c r="K158" s="64"/>
      <c r="L158" s="64"/>
      <c r="M158" s="59" t="str">
        <f t="shared" si="6"/>
        <v/>
      </c>
      <c r="N158" s="59" t="str">
        <f t="shared" si="7"/>
        <v/>
      </c>
    </row>
    <row r="159" spans="1:14" ht="20.100000000000001" customHeight="1">
      <c r="A159" s="42"/>
      <c r="B159" s="184"/>
      <c r="C159" s="197"/>
      <c r="D159" s="197"/>
      <c r="E159" s="197"/>
      <c r="F159" s="197"/>
      <c r="G159" s="197"/>
      <c r="H159" s="187" t="s">
        <v>2969</v>
      </c>
      <c r="I159" s="84" t="s">
        <v>2970</v>
      </c>
      <c r="J159" s="59">
        <f>SUM(J160:J161)</f>
        <v>0</v>
      </c>
      <c r="K159" s="59">
        <f>SUM(K160:K161)</f>
        <v>0</v>
      </c>
      <c r="L159" s="59">
        <f>SUM(L160:L161)</f>
        <v>0</v>
      </c>
      <c r="M159" s="59" t="str">
        <f t="shared" si="6"/>
        <v/>
      </c>
      <c r="N159" s="59" t="str">
        <f t="shared" si="7"/>
        <v/>
      </c>
    </row>
    <row r="160" spans="1:14" ht="20.100000000000001" customHeight="1">
      <c r="A160" s="42"/>
      <c r="B160" s="184"/>
      <c r="C160" s="197"/>
      <c r="D160" s="197"/>
      <c r="E160" s="197"/>
      <c r="F160" s="197"/>
      <c r="G160" s="197"/>
      <c r="H160" s="192" t="s">
        <v>2971</v>
      </c>
      <c r="I160" s="191" t="s">
        <v>1663</v>
      </c>
      <c r="J160" s="64"/>
      <c r="K160" s="64"/>
      <c r="L160" s="64"/>
      <c r="M160" s="59" t="str">
        <f t="shared" si="6"/>
        <v/>
      </c>
      <c r="N160" s="59" t="str">
        <f t="shared" si="7"/>
        <v/>
      </c>
    </row>
    <row r="161" spans="1:14" ht="20.100000000000001" customHeight="1">
      <c r="A161" s="42"/>
      <c r="B161" s="184"/>
      <c r="C161" s="197"/>
      <c r="D161" s="197"/>
      <c r="E161" s="197"/>
      <c r="F161" s="197"/>
      <c r="G161" s="197"/>
      <c r="H161" s="187" t="s">
        <v>2972</v>
      </c>
      <c r="I161" s="191" t="s">
        <v>2973</v>
      </c>
      <c r="J161" s="64"/>
      <c r="K161" s="64"/>
      <c r="L161" s="64"/>
      <c r="M161" s="59" t="str">
        <f t="shared" si="6"/>
        <v/>
      </c>
      <c r="N161" s="59" t="str">
        <f t="shared" si="7"/>
        <v/>
      </c>
    </row>
    <row r="162" spans="1:14" ht="20.100000000000001" customHeight="1">
      <c r="A162" s="42"/>
      <c r="B162" s="184"/>
      <c r="C162" s="197"/>
      <c r="D162" s="197"/>
      <c r="E162" s="197"/>
      <c r="F162" s="197"/>
      <c r="G162" s="197"/>
      <c r="H162" s="187" t="s">
        <v>2974</v>
      </c>
      <c r="I162" s="84" t="s">
        <v>2975</v>
      </c>
      <c r="J162" s="59"/>
      <c r="K162" s="59"/>
      <c r="L162" s="59"/>
      <c r="M162" s="59" t="str">
        <f t="shared" si="6"/>
        <v/>
      </c>
      <c r="N162" s="59" t="str">
        <f t="shared" si="7"/>
        <v/>
      </c>
    </row>
    <row r="163" spans="1:14" ht="20.100000000000001" customHeight="1">
      <c r="A163" s="42"/>
      <c r="B163" s="184"/>
      <c r="C163" s="197"/>
      <c r="D163" s="197"/>
      <c r="E163" s="197"/>
      <c r="F163" s="197"/>
      <c r="G163" s="197"/>
      <c r="H163" s="187" t="s">
        <v>1758</v>
      </c>
      <c r="I163" s="189" t="s">
        <v>2976</v>
      </c>
      <c r="J163" s="59">
        <f>SUM(J164)</f>
        <v>0</v>
      </c>
      <c r="K163" s="59">
        <f>SUM(K164)</f>
        <v>0</v>
      </c>
      <c r="L163" s="59">
        <f>SUM(L164)</f>
        <v>0</v>
      </c>
      <c r="M163" s="59" t="str">
        <f t="shared" si="6"/>
        <v/>
      </c>
      <c r="N163" s="59" t="str">
        <f t="shared" si="7"/>
        <v/>
      </c>
    </row>
    <row r="164" spans="1:14" ht="20.100000000000001" customHeight="1">
      <c r="A164" s="42"/>
      <c r="B164" s="184"/>
      <c r="C164" s="197"/>
      <c r="D164" s="197"/>
      <c r="E164" s="197"/>
      <c r="F164" s="197"/>
      <c r="G164" s="197"/>
      <c r="H164" s="187" t="s">
        <v>2977</v>
      </c>
      <c r="I164" s="84" t="s">
        <v>2978</v>
      </c>
      <c r="J164" s="59">
        <f>SUM(J165:J166)</f>
        <v>0</v>
      </c>
      <c r="K164" s="59">
        <f>SUM(K165:K166)</f>
        <v>0</v>
      </c>
      <c r="L164" s="59">
        <f>SUM(L165:L166)</f>
        <v>0</v>
      </c>
      <c r="M164" s="59" t="str">
        <f t="shared" si="6"/>
        <v/>
      </c>
      <c r="N164" s="59" t="str">
        <f t="shared" si="7"/>
        <v/>
      </c>
    </row>
    <row r="165" spans="1:14" ht="20.100000000000001" customHeight="1">
      <c r="A165" s="42"/>
      <c r="B165" s="184"/>
      <c r="C165" s="197"/>
      <c r="D165" s="197"/>
      <c r="E165" s="197"/>
      <c r="F165" s="197"/>
      <c r="G165" s="197"/>
      <c r="H165" s="187" t="s">
        <v>2979</v>
      </c>
      <c r="I165" s="46" t="s">
        <v>2980</v>
      </c>
      <c r="J165" s="64"/>
      <c r="K165" s="64"/>
      <c r="L165" s="64"/>
      <c r="M165" s="59" t="str">
        <f t="shared" si="6"/>
        <v/>
      </c>
      <c r="N165" s="59" t="str">
        <f t="shared" si="7"/>
        <v/>
      </c>
    </row>
    <row r="166" spans="1:14" ht="20.100000000000001" customHeight="1">
      <c r="A166" s="42"/>
      <c r="B166" s="184"/>
      <c r="C166" s="197"/>
      <c r="D166" s="197"/>
      <c r="E166" s="197"/>
      <c r="F166" s="197"/>
      <c r="G166" s="197"/>
      <c r="H166" s="187" t="s">
        <v>2981</v>
      </c>
      <c r="I166" s="46" t="s">
        <v>2982</v>
      </c>
      <c r="J166" s="64"/>
      <c r="K166" s="64"/>
      <c r="L166" s="64"/>
      <c r="M166" s="59" t="str">
        <f t="shared" si="6"/>
        <v/>
      </c>
      <c r="N166" s="59" t="str">
        <f t="shared" si="7"/>
        <v/>
      </c>
    </row>
    <row r="167" spans="1:14" ht="20.100000000000001" customHeight="1">
      <c r="A167" s="42"/>
      <c r="B167" s="184"/>
      <c r="C167" s="197"/>
      <c r="D167" s="197"/>
      <c r="E167" s="197"/>
      <c r="F167" s="197"/>
      <c r="G167" s="197"/>
      <c r="H167" s="187" t="s">
        <v>2264</v>
      </c>
      <c r="I167" s="189" t="s">
        <v>2983</v>
      </c>
      <c r="J167" s="59">
        <f>SUM(J168,J172,J181)</f>
        <v>0</v>
      </c>
      <c r="K167" s="59">
        <f>SUM(K168,K172,K181)</f>
        <v>42449</v>
      </c>
      <c r="L167" s="59">
        <f>SUM(L168,L172,L181)</f>
        <v>258</v>
      </c>
      <c r="M167" s="59" t="str">
        <f t="shared" si="6"/>
        <v/>
      </c>
      <c r="N167" s="59">
        <f t="shared" si="7"/>
        <v>0.6</v>
      </c>
    </row>
    <row r="168" spans="1:14" ht="20.100000000000001" customHeight="1">
      <c r="A168" s="42"/>
      <c r="B168" s="184"/>
      <c r="C168" s="197"/>
      <c r="D168" s="197"/>
      <c r="E168" s="197"/>
      <c r="F168" s="197"/>
      <c r="G168" s="197"/>
      <c r="H168" s="187" t="s">
        <v>2984</v>
      </c>
      <c r="I168" s="84" t="s">
        <v>2985</v>
      </c>
      <c r="J168" s="59">
        <f>SUM(J169:J171)</f>
        <v>0</v>
      </c>
      <c r="K168" s="59">
        <f>SUM(K169:K171)</f>
        <v>42200</v>
      </c>
      <c r="L168" s="59">
        <f>SUM(L169:L171)</f>
        <v>0</v>
      </c>
      <c r="M168" s="59" t="str">
        <f t="shared" si="6"/>
        <v/>
      </c>
      <c r="N168" s="59">
        <f t="shared" si="7"/>
        <v>0</v>
      </c>
    </row>
    <row r="169" spans="1:14" ht="20.100000000000001" customHeight="1">
      <c r="A169" s="42"/>
      <c r="B169" s="184"/>
      <c r="C169" s="197"/>
      <c r="D169" s="197"/>
      <c r="E169" s="197"/>
      <c r="F169" s="197"/>
      <c r="G169" s="197"/>
      <c r="H169" s="187" t="s">
        <v>2986</v>
      </c>
      <c r="I169" s="46" t="s">
        <v>2987</v>
      </c>
      <c r="J169" s="64"/>
      <c r="K169" s="64"/>
      <c r="L169" s="64"/>
      <c r="M169" s="59" t="str">
        <f t="shared" si="6"/>
        <v/>
      </c>
      <c r="N169" s="59" t="str">
        <f t="shared" si="7"/>
        <v/>
      </c>
    </row>
    <row r="170" spans="1:14" ht="20.100000000000001" customHeight="1">
      <c r="A170" s="42"/>
      <c r="B170" s="184"/>
      <c r="C170" s="197"/>
      <c r="D170" s="197"/>
      <c r="E170" s="197"/>
      <c r="F170" s="197"/>
      <c r="G170" s="197"/>
      <c r="H170" s="187" t="s">
        <v>2988</v>
      </c>
      <c r="I170" s="46" t="s">
        <v>2989</v>
      </c>
      <c r="J170" s="64"/>
      <c r="K170" s="64">
        <v>42200</v>
      </c>
      <c r="L170" s="64"/>
      <c r="M170" s="59" t="str">
        <f t="shared" si="6"/>
        <v/>
      </c>
      <c r="N170" s="59">
        <f t="shared" si="7"/>
        <v>0</v>
      </c>
    </row>
    <row r="171" spans="1:14" ht="20.100000000000001" customHeight="1">
      <c r="A171" s="42"/>
      <c r="B171" s="184"/>
      <c r="C171" s="197"/>
      <c r="D171" s="197"/>
      <c r="E171" s="197"/>
      <c r="F171" s="197"/>
      <c r="G171" s="197"/>
      <c r="H171" s="187" t="s">
        <v>2990</v>
      </c>
      <c r="I171" s="46" t="s">
        <v>2991</v>
      </c>
      <c r="J171" s="64"/>
      <c r="K171" s="64"/>
      <c r="L171" s="64"/>
      <c r="M171" s="59" t="str">
        <f t="shared" si="6"/>
        <v/>
      </c>
      <c r="N171" s="59" t="str">
        <f t="shared" si="7"/>
        <v/>
      </c>
    </row>
    <row r="172" spans="1:14" ht="20.100000000000001" customHeight="1">
      <c r="A172" s="42"/>
      <c r="B172" s="184"/>
      <c r="C172" s="197"/>
      <c r="D172" s="197"/>
      <c r="E172" s="197"/>
      <c r="F172" s="197"/>
      <c r="G172" s="197"/>
      <c r="H172" s="187" t="s">
        <v>2992</v>
      </c>
      <c r="I172" s="84" t="s">
        <v>2993</v>
      </c>
      <c r="J172" s="59">
        <f>SUM(J173:J180)</f>
        <v>0</v>
      </c>
      <c r="K172" s="59">
        <f>SUM(K173:K180)</f>
        <v>0</v>
      </c>
      <c r="L172" s="59">
        <f>SUM(L173:L180)</f>
        <v>0</v>
      </c>
      <c r="M172" s="59" t="str">
        <f t="shared" si="6"/>
        <v/>
      </c>
      <c r="N172" s="59" t="str">
        <f t="shared" si="7"/>
        <v/>
      </c>
    </row>
    <row r="173" spans="1:14" ht="20.100000000000001" customHeight="1">
      <c r="A173" s="42"/>
      <c r="B173" s="184"/>
      <c r="C173" s="197"/>
      <c r="D173" s="197"/>
      <c r="E173" s="197"/>
      <c r="F173" s="197"/>
      <c r="G173" s="197"/>
      <c r="H173" s="187" t="s">
        <v>2994</v>
      </c>
      <c r="I173" s="46" t="s">
        <v>2995</v>
      </c>
      <c r="J173" s="64"/>
      <c r="K173" s="64"/>
      <c r="L173" s="64"/>
      <c r="M173" s="59" t="str">
        <f t="shared" si="6"/>
        <v/>
      </c>
      <c r="N173" s="59" t="str">
        <f t="shared" si="7"/>
        <v/>
      </c>
    </row>
    <row r="174" spans="1:14" ht="20.100000000000001" customHeight="1">
      <c r="A174" s="42"/>
      <c r="B174" s="184"/>
      <c r="C174" s="197"/>
      <c r="D174" s="197"/>
      <c r="E174" s="197"/>
      <c r="F174" s="197"/>
      <c r="G174" s="197"/>
      <c r="H174" s="187" t="s">
        <v>2996</v>
      </c>
      <c r="I174" s="46" t="s">
        <v>2997</v>
      </c>
      <c r="J174" s="64"/>
      <c r="K174" s="64"/>
      <c r="L174" s="64"/>
      <c r="M174" s="59" t="str">
        <f t="shared" si="6"/>
        <v/>
      </c>
      <c r="N174" s="59" t="str">
        <f t="shared" si="7"/>
        <v/>
      </c>
    </row>
    <row r="175" spans="1:14" ht="20.100000000000001" customHeight="1">
      <c r="A175" s="42"/>
      <c r="B175" s="184"/>
      <c r="C175" s="197"/>
      <c r="D175" s="197"/>
      <c r="E175" s="197"/>
      <c r="F175" s="197"/>
      <c r="G175" s="197"/>
      <c r="H175" s="187" t="s">
        <v>2998</v>
      </c>
      <c r="I175" s="46" t="s">
        <v>2999</v>
      </c>
      <c r="J175" s="64"/>
      <c r="K175" s="64"/>
      <c r="L175" s="64"/>
      <c r="M175" s="59" t="str">
        <f t="shared" si="6"/>
        <v/>
      </c>
      <c r="N175" s="59" t="str">
        <f t="shared" si="7"/>
        <v/>
      </c>
    </row>
    <row r="176" spans="1:14" ht="20.100000000000001" customHeight="1">
      <c r="A176" s="42"/>
      <c r="B176" s="184"/>
      <c r="C176" s="197"/>
      <c r="D176" s="197"/>
      <c r="E176" s="197"/>
      <c r="F176" s="197"/>
      <c r="G176" s="197"/>
      <c r="H176" s="187" t="s">
        <v>3000</v>
      </c>
      <c r="I176" s="46" t="s">
        <v>3001</v>
      </c>
      <c r="J176" s="64"/>
      <c r="K176" s="64"/>
      <c r="L176" s="64"/>
      <c r="M176" s="59" t="str">
        <f t="shared" si="6"/>
        <v/>
      </c>
      <c r="N176" s="59" t="str">
        <f t="shared" si="7"/>
        <v/>
      </c>
    </row>
    <row r="177" spans="1:14" ht="20.100000000000001" customHeight="1">
      <c r="A177" s="42"/>
      <c r="B177" s="184"/>
      <c r="C177" s="197"/>
      <c r="D177" s="197"/>
      <c r="E177" s="197"/>
      <c r="F177" s="197"/>
      <c r="G177" s="197"/>
      <c r="H177" s="187" t="s">
        <v>3002</v>
      </c>
      <c r="I177" s="46" t="s">
        <v>3003</v>
      </c>
      <c r="J177" s="64"/>
      <c r="K177" s="64"/>
      <c r="L177" s="64"/>
      <c r="M177" s="59" t="str">
        <f t="shared" si="6"/>
        <v/>
      </c>
      <c r="N177" s="59" t="str">
        <f t="shared" si="7"/>
        <v/>
      </c>
    </row>
    <row r="178" spans="1:14" ht="20.100000000000001" customHeight="1">
      <c r="A178" s="42"/>
      <c r="B178" s="184"/>
      <c r="C178" s="197"/>
      <c r="D178" s="197"/>
      <c r="E178" s="197"/>
      <c r="F178" s="197"/>
      <c r="G178" s="197"/>
      <c r="H178" s="187" t="s">
        <v>3004</v>
      </c>
      <c r="I178" s="46" t="s">
        <v>3005</v>
      </c>
      <c r="J178" s="64"/>
      <c r="K178" s="64"/>
      <c r="L178" s="64"/>
      <c r="M178" s="59" t="str">
        <f t="shared" si="6"/>
        <v/>
      </c>
      <c r="N178" s="59" t="str">
        <f t="shared" si="7"/>
        <v/>
      </c>
    </row>
    <row r="179" spans="1:14" ht="20.100000000000001" customHeight="1">
      <c r="A179" s="42"/>
      <c r="B179" s="184"/>
      <c r="C179" s="197"/>
      <c r="D179" s="197"/>
      <c r="E179" s="197"/>
      <c r="F179" s="197"/>
      <c r="G179" s="197"/>
      <c r="H179" s="187" t="s">
        <v>3006</v>
      </c>
      <c r="I179" s="46" t="s">
        <v>3007</v>
      </c>
      <c r="J179" s="64"/>
      <c r="K179" s="64"/>
      <c r="L179" s="64"/>
      <c r="M179" s="59" t="str">
        <f t="shared" si="6"/>
        <v/>
      </c>
      <c r="N179" s="59" t="str">
        <f t="shared" si="7"/>
        <v/>
      </c>
    </row>
    <row r="180" spans="1:14" ht="20.100000000000001" customHeight="1">
      <c r="A180" s="42"/>
      <c r="B180" s="184"/>
      <c r="C180" s="197"/>
      <c r="D180" s="197"/>
      <c r="E180" s="197"/>
      <c r="F180" s="197"/>
      <c r="G180" s="197"/>
      <c r="H180" s="187" t="s">
        <v>3008</v>
      </c>
      <c r="I180" s="46" t="s">
        <v>3009</v>
      </c>
      <c r="J180" s="64"/>
      <c r="K180" s="64"/>
      <c r="L180" s="64"/>
      <c r="M180" s="59" t="str">
        <f t="shared" si="6"/>
        <v/>
      </c>
      <c r="N180" s="59" t="str">
        <f t="shared" si="7"/>
        <v/>
      </c>
    </row>
    <row r="181" spans="1:14" ht="20.100000000000001" customHeight="1">
      <c r="A181" s="42"/>
      <c r="B181" s="184"/>
      <c r="C181" s="197"/>
      <c r="D181" s="197"/>
      <c r="E181" s="197"/>
      <c r="F181" s="197"/>
      <c r="G181" s="197"/>
      <c r="H181" s="187" t="s">
        <v>3010</v>
      </c>
      <c r="I181" s="84" t="s">
        <v>3011</v>
      </c>
      <c r="J181" s="59">
        <f>SUM(J182:J191)</f>
        <v>0</v>
      </c>
      <c r="K181" s="59">
        <f>SUM(K182:K191)</f>
        <v>249</v>
      </c>
      <c r="L181" s="59">
        <f>SUM(L182:L191)</f>
        <v>258</v>
      </c>
      <c r="M181" s="59" t="str">
        <f t="shared" si="6"/>
        <v/>
      </c>
      <c r="N181" s="59">
        <f t="shared" si="7"/>
        <v>103.6</v>
      </c>
    </row>
    <row r="182" spans="1:14" ht="20.100000000000001" customHeight="1">
      <c r="A182" s="42"/>
      <c r="B182" s="184"/>
      <c r="C182" s="197"/>
      <c r="D182" s="197"/>
      <c r="E182" s="197"/>
      <c r="F182" s="197"/>
      <c r="G182" s="197"/>
      <c r="H182" s="187" t="s">
        <v>3012</v>
      </c>
      <c r="I182" s="46" t="s">
        <v>3013</v>
      </c>
      <c r="J182" s="64"/>
      <c r="K182" s="64">
        <v>100</v>
      </c>
      <c r="L182" s="64">
        <v>17</v>
      </c>
      <c r="M182" s="59" t="str">
        <f t="shared" si="6"/>
        <v/>
      </c>
      <c r="N182" s="59">
        <f t="shared" si="7"/>
        <v>17</v>
      </c>
    </row>
    <row r="183" spans="1:14" ht="20.100000000000001" customHeight="1">
      <c r="A183" s="42"/>
      <c r="B183" s="184"/>
      <c r="C183" s="197"/>
      <c r="D183" s="197"/>
      <c r="E183" s="197"/>
      <c r="F183" s="197"/>
      <c r="G183" s="197"/>
      <c r="H183" s="187" t="s">
        <v>3014</v>
      </c>
      <c r="I183" s="46" t="s">
        <v>3015</v>
      </c>
      <c r="J183" s="64"/>
      <c r="K183" s="64">
        <v>5</v>
      </c>
      <c r="L183" s="64">
        <v>23</v>
      </c>
      <c r="M183" s="59" t="str">
        <f t="shared" si="6"/>
        <v/>
      </c>
      <c r="N183" s="59">
        <f t="shared" si="7"/>
        <v>460</v>
      </c>
    </row>
    <row r="184" spans="1:14" ht="20.100000000000001" customHeight="1">
      <c r="A184" s="42"/>
      <c r="B184" s="184"/>
      <c r="C184" s="197"/>
      <c r="D184" s="197"/>
      <c r="E184" s="197"/>
      <c r="F184" s="197"/>
      <c r="G184" s="197"/>
      <c r="H184" s="187" t="s">
        <v>3016</v>
      </c>
      <c r="I184" s="46" t="s">
        <v>3017</v>
      </c>
      <c r="J184" s="64"/>
      <c r="K184" s="64"/>
      <c r="L184" s="64"/>
      <c r="M184" s="59" t="str">
        <f t="shared" si="6"/>
        <v/>
      </c>
      <c r="N184" s="59" t="str">
        <f t="shared" si="7"/>
        <v/>
      </c>
    </row>
    <row r="185" spans="1:14" ht="20.100000000000001" customHeight="1">
      <c r="A185" s="42"/>
      <c r="B185" s="184"/>
      <c r="C185" s="197"/>
      <c r="D185" s="197"/>
      <c r="E185" s="197"/>
      <c r="F185" s="197"/>
      <c r="G185" s="197"/>
      <c r="H185" s="187" t="s">
        <v>3018</v>
      </c>
      <c r="I185" s="46" t="s">
        <v>3019</v>
      </c>
      <c r="J185" s="64"/>
      <c r="K185" s="64"/>
      <c r="L185" s="64"/>
      <c r="M185" s="59" t="str">
        <f t="shared" si="6"/>
        <v/>
      </c>
      <c r="N185" s="59" t="str">
        <f t="shared" si="7"/>
        <v/>
      </c>
    </row>
    <row r="186" spans="1:14" ht="20.100000000000001" customHeight="1">
      <c r="A186" s="42"/>
      <c r="B186" s="184"/>
      <c r="C186" s="197"/>
      <c r="D186" s="197"/>
      <c r="E186" s="197"/>
      <c r="F186" s="197"/>
      <c r="G186" s="197"/>
      <c r="H186" s="187" t="s">
        <v>3020</v>
      </c>
      <c r="I186" s="46" t="s">
        <v>3021</v>
      </c>
      <c r="J186" s="64"/>
      <c r="K186" s="64">
        <v>106</v>
      </c>
      <c r="L186" s="64">
        <v>29</v>
      </c>
      <c r="M186" s="59" t="str">
        <f t="shared" si="6"/>
        <v/>
      </c>
      <c r="N186" s="59">
        <f t="shared" si="7"/>
        <v>27.4</v>
      </c>
    </row>
    <row r="187" spans="1:14" ht="20.100000000000001" customHeight="1">
      <c r="A187" s="42"/>
      <c r="B187" s="184"/>
      <c r="C187" s="197"/>
      <c r="D187" s="197"/>
      <c r="E187" s="197"/>
      <c r="F187" s="197"/>
      <c r="G187" s="197"/>
      <c r="H187" s="187" t="s">
        <v>3022</v>
      </c>
      <c r="I187" s="46" t="s">
        <v>3023</v>
      </c>
      <c r="J187" s="64"/>
      <c r="K187" s="64"/>
      <c r="L187" s="64"/>
      <c r="M187" s="59" t="str">
        <f t="shared" si="6"/>
        <v/>
      </c>
      <c r="N187" s="59" t="str">
        <f t="shared" si="7"/>
        <v/>
      </c>
    </row>
    <row r="188" spans="1:14" ht="20.100000000000001" customHeight="1">
      <c r="A188" s="42"/>
      <c r="B188" s="184"/>
      <c r="C188" s="197"/>
      <c r="D188" s="197"/>
      <c r="E188" s="197"/>
      <c r="F188" s="197"/>
      <c r="G188" s="197"/>
      <c r="H188" s="187" t="s">
        <v>3024</v>
      </c>
      <c r="I188" s="202" t="s">
        <v>3025</v>
      </c>
      <c r="J188" s="64"/>
      <c r="K188" s="64"/>
      <c r="L188" s="64"/>
      <c r="M188" s="59" t="str">
        <f t="shared" si="6"/>
        <v/>
      </c>
      <c r="N188" s="59" t="str">
        <f t="shared" si="7"/>
        <v/>
      </c>
    </row>
    <row r="189" spans="1:14" ht="20.100000000000001" customHeight="1">
      <c r="A189" s="42"/>
      <c r="B189" s="184"/>
      <c r="C189" s="197"/>
      <c r="D189" s="197"/>
      <c r="E189" s="197"/>
      <c r="F189" s="197"/>
      <c r="G189" s="197"/>
      <c r="H189" s="187" t="s">
        <v>3026</v>
      </c>
      <c r="I189" s="46" t="s">
        <v>3027</v>
      </c>
      <c r="J189" s="64"/>
      <c r="K189" s="64"/>
      <c r="L189" s="64"/>
      <c r="M189" s="59" t="str">
        <f t="shared" si="6"/>
        <v/>
      </c>
      <c r="N189" s="59" t="str">
        <f t="shared" si="7"/>
        <v/>
      </c>
    </row>
    <row r="190" spans="1:14" ht="20.100000000000001" customHeight="1">
      <c r="A190" s="42"/>
      <c r="B190" s="184"/>
      <c r="C190" s="197"/>
      <c r="D190" s="197"/>
      <c r="E190" s="197"/>
      <c r="F190" s="197"/>
      <c r="G190" s="197"/>
      <c r="H190" s="187" t="s">
        <v>3028</v>
      </c>
      <c r="I190" s="46" t="s">
        <v>3029</v>
      </c>
      <c r="J190" s="64"/>
      <c r="K190" s="64">
        <v>38</v>
      </c>
      <c r="L190" s="64"/>
      <c r="M190" s="59" t="str">
        <f t="shared" si="6"/>
        <v/>
      </c>
      <c r="N190" s="59">
        <f t="shared" si="7"/>
        <v>0</v>
      </c>
    </row>
    <row r="191" spans="1:14" ht="20.100000000000001" customHeight="1">
      <c r="A191" s="42"/>
      <c r="B191" s="184"/>
      <c r="C191" s="197"/>
      <c r="D191" s="197"/>
      <c r="E191" s="197"/>
      <c r="F191" s="197"/>
      <c r="G191" s="197"/>
      <c r="H191" s="187" t="s">
        <v>3030</v>
      </c>
      <c r="I191" s="46" t="s">
        <v>3031</v>
      </c>
      <c r="J191" s="64"/>
      <c r="K191" s="64"/>
      <c r="L191" s="64">
        <v>189</v>
      </c>
      <c r="M191" s="59" t="str">
        <f t="shared" si="6"/>
        <v/>
      </c>
      <c r="N191" s="59" t="str">
        <f t="shared" si="7"/>
        <v/>
      </c>
    </row>
    <row r="192" spans="1:14" ht="20.100000000000001" customHeight="1">
      <c r="A192" s="42"/>
      <c r="B192" s="184"/>
      <c r="C192" s="197"/>
      <c r="D192" s="197"/>
      <c r="E192" s="197"/>
      <c r="F192" s="197"/>
      <c r="G192" s="197"/>
      <c r="H192" s="187" t="s">
        <v>2269</v>
      </c>
      <c r="I192" s="189" t="s">
        <v>3032</v>
      </c>
      <c r="J192" s="59">
        <f>SUM(J193:J207)</f>
        <v>8000</v>
      </c>
      <c r="K192" s="59">
        <f>SUM(K193:K207)</f>
        <v>7404</v>
      </c>
      <c r="L192" s="59">
        <f>SUM(L193:L207)</f>
        <v>13000</v>
      </c>
      <c r="M192" s="59">
        <f t="shared" si="6"/>
        <v>162.5</v>
      </c>
      <c r="N192" s="59">
        <f t="shared" si="7"/>
        <v>175.6</v>
      </c>
    </row>
    <row r="193" spans="1:14" ht="20.100000000000001" customHeight="1">
      <c r="A193" s="42"/>
      <c r="B193" s="184"/>
      <c r="C193" s="197"/>
      <c r="D193" s="197"/>
      <c r="E193" s="197"/>
      <c r="F193" s="197"/>
      <c r="G193" s="197"/>
      <c r="H193" s="187" t="s">
        <v>3033</v>
      </c>
      <c r="I193" s="190" t="s">
        <v>3034</v>
      </c>
      <c r="J193" s="64"/>
      <c r="K193" s="64"/>
      <c r="L193" s="64"/>
      <c r="M193" s="59" t="str">
        <f t="shared" si="6"/>
        <v/>
      </c>
      <c r="N193" s="59" t="str">
        <f t="shared" si="7"/>
        <v/>
      </c>
    </row>
    <row r="194" spans="1:14" ht="20.100000000000001" customHeight="1">
      <c r="A194" s="42"/>
      <c r="B194" s="184"/>
      <c r="C194" s="197"/>
      <c r="D194" s="197"/>
      <c r="E194" s="197"/>
      <c r="F194" s="197"/>
      <c r="G194" s="197"/>
      <c r="H194" s="187" t="s">
        <v>3035</v>
      </c>
      <c r="I194" s="190" t="s">
        <v>3036</v>
      </c>
      <c r="J194" s="64"/>
      <c r="K194" s="64"/>
      <c r="L194" s="64"/>
      <c r="M194" s="59" t="str">
        <f t="shared" si="6"/>
        <v/>
      </c>
      <c r="N194" s="59" t="str">
        <f t="shared" si="7"/>
        <v/>
      </c>
    </row>
    <row r="195" spans="1:14" ht="20.100000000000001" customHeight="1">
      <c r="A195" s="42"/>
      <c r="B195" s="184"/>
      <c r="C195" s="197"/>
      <c r="D195" s="197"/>
      <c r="E195" s="197"/>
      <c r="F195" s="197"/>
      <c r="G195" s="197"/>
      <c r="H195" s="187" t="s">
        <v>3037</v>
      </c>
      <c r="I195" s="190" t="s">
        <v>3038</v>
      </c>
      <c r="J195" s="64"/>
      <c r="K195" s="64">
        <v>6897</v>
      </c>
      <c r="L195" s="64"/>
      <c r="M195" s="59" t="str">
        <f t="shared" si="6"/>
        <v/>
      </c>
      <c r="N195" s="59">
        <f t="shared" si="7"/>
        <v>0</v>
      </c>
    </row>
    <row r="196" spans="1:14" ht="20.100000000000001" customHeight="1">
      <c r="A196" s="42"/>
      <c r="B196" s="184"/>
      <c r="C196" s="197"/>
      <c r="D196" s="197"/>
      <c r="E196" s="197"/>
      <c r="F196" s="197"/>
      <c r="G196" s="197"/>
      <c r="H196" s="187" t="s">
        <v>3039</v>
      </c>
      <c r="I196" s="190" t="s">
        <v>3040</v>
      </c>
      <c r="J196" s="64"/>
      <c r="K196" s="64"/>
      <c r="L196" s="64"/>
      <c r="M196" s="59" t="str">
        <f t="shared" si="6"/>
        <v/>
      </c>
      <c r="N196" s="59" t="str">
        <f t="shared" si="7"/>
        <v/>
      </c>
    </row>
    <row r="197" spans="1:14" ht="20.100000000000001" customHeight="1">
      <c r="A197" s="42"/>
      <c r="B197" s="184"/>
      <c r="C197" s="197"/>
      <c r="D197" s="197"/>
      <c r="E197" s="197"/>
      <c r="F197" s="197"/>
      <c r="G197" s="197"/>
      <c r="H197" s="187" t="s">
        <v>3041</v>
      </c>
      <c r="I197" s="190" t="s">
        <v>3042</v>
      </c>
      <c r="J197" s="64"/>
      <c r="K197" s="64"/>
      <c r="L197" s="64"/>
      <c r="M197" s="59" t="str">
        <f t="shared" si="6"/>
        <v/>
      </c>
      <c r="N197" s="59" t="str">
        <f t="shared" si="7"/>
        <v/>
      </c>
    </row>
    <row r="198" spans="1:14" ht="20.100000000000001" customHeight="1">
      <c r="A198" s="42"/>
      <c r="B198" s="184"/>
      <c r="C198" s="197"/>
      <c r="D198" s="197"/>
      <c r="E198" s="197"/>
      <c r="F198" s="197"/>
      <c r="G198" s="197"/>
      <c r="H198" s="187" t="s">
        <v>3043</v>
      </c>
      <c r="I198" s="190" t="s">
        <v>3044</v>
      </c>
      <c r="J198" s="64"/>
      <c r="K198" s="64"/>
      <c r="L198" s="64"/>
      <c r="M198" s="59" t="str">
        <f t="shared" si="6"/>
        <v/>
      </c>
      <c r="N198" s="59" t="str">
        <f t="shared" si="7"/>
        <v/>
      </c>
    </row>
    <row r="199" spans="1:14" ht="20.100000000000001" customHeight="1">
      <c r="A199" s="42"/>
      <c r="B199" s="184"/>
      <c r="C199" s="197"/>
      <c r="D199" s="197"/>
      <c r="E199" s="197"/>
      <c r="F199" s="197"/>
      <c r="G199" s="197"/>
      <c r="H199" s="187" t="s">
        <v>3045</v>
      </c>
      <c r="I199" s="190" t="s">
        <v>3046</v>
      </c>
      <c r="J199" s="64"/>
      <c r="K199" s="64"/>
      <c r="L199" s="64"/>
      <c r="M199" s="59" t="str">
        <f t="shared" ref="M199:M244" si="8">IF(J199=0,"",ROUND(L199/J199*100,1))</f>
        <v/>
      </c>
      <c r="N199" s="59" t="str">
        <f t="shared" ref="N199:N244" si="9">IF(K199=0,"",ROUND(L199/K199*100,1))</f>
        <v/>
      </c>
    </row>
    <row r="200" spans="1:14" ht="20.100000000000001" customHeight="1">
      <c r="A200" s="42"/>
      <c r="B200" s="184"/>
      <c r="C200" s="197"/>
      <c r="D200" s="197"/>
      <c r="E200" s="197"/>
      <c r="F200" s="197"/>
      <c r="G200" s="197"/>
      <c r="H200" s="187" t="s">
        <v>3047</v>
      </c>
      <c r="I200" s="190" t="s">
        <v>3048</v>
      </c>
      <c r="J200" s="64"/>
      <c r="K200" s="64"/>
      <c r="L200" s="64"/>
      <c r="M200" s="59" t="str">
        <f t="shared" si="8"/>
        <v/>
      </c>
      <c r="N200" s="59" t="str">
        <f t="shared" si="9"/>
        <v/>
      </c>
    </row>
    <row r="201" spans="1:14" ht="20.100000000000001" customHeight="1">
      <c r="A201" s="42"/>
      <c r="B201" s="184"/>
      <c r="C201" s="197"/>
      <c r="D201" s="197"/>
      <c r="E201" s="197"/>
      <c r="F201" s="197"/>
      <c r="G201" s="197"/>
      <c r="H201" s="187" t="s">
        <v>3049</v>
      </c>
      <c r="I201" s="190" t="s">
        <v>3050</v>
      </c>
      <c r="J201" s="64"/>
      <c r="K201" s="64"/>
      <c r="L201" s="64"/>
      <c r="M201" s="59" t="str">
        <f t="shared" si="8"/>
        <v/>
      </c>
      <c r="N201" s="59" t="str">
        <f t="shared" si="9"/>
        <v/>
      </c>
    </row>
    <row r="202" spans="1:14" ht="20.100000000000001" customHeight="1">
      <c r="A202" s="42"/>
      <c r="B202" s="184"/>
      <c r="C202" s="197"/>
      <c r="D202" s="197"/>
      <c r="E202" s="197"/>
      <c r="F202" s="197"/>
      <c r="G202" s="197"/>
      <c r="H202" s="187" t="s">
        <v>3051</v>
      </c>
      <c r="I202" s="190" t="s">
        <v>3052</v>
      </c>
      <c r="J202" s="64"/>
      <c r="K202" s="64"/>
      <c r="L202" s="64"/>
      <c r="M202" s="59" t="str">
        <f t="shared" si="8"/>
        <v/>
      </c>
      <c r="N202" s="59" t="str">
        <f t="shared" si="9"/>
        <v/>
      </c>
    </row>
    <row r="203" spans="1:14" ht="20.100000000000001" customHeight="1">
      <c r="A203" s="42"/>
      <c r="B203" s="184"/>
      <c r="C203" s="197"/>
      <c r="D203" s="197"/>
      <c r="E203" s="197"/>
      <c r="F203" s="197"/>
      <c r="G203" s="197"/>
      <c r="H203" s="187" t="s">
        <v>3053</v>
      </c>
      <c r="I203" s="190" t="s">
        <v>3054</v>
      </c>
      <c r="J203" s="64"/>
      <c r="K203" s="64">
        <v>6</v>
      </c>
      <c r="L203" s="64"/>
      <c r="M203" s="59" t="str">
        <f t="shared" si="8"/>
        <v/>
      </c>
      <c r="N203" s="59">
        <f t="shared" si="9"/>
        <v>0</v>
      </c>
    </row>
    <row r="204" spans="1:14" ht="20.100000000000001" customHeight="1">
      <c r="A204" s="42"/>
      <c r="B204" s="184"/>
      <c r="C204" s="197"/>
      <c r="D204" s="197"/>
      <c r="E204" s="197"/>
      <c r="F204" s="197"/>
      <c r="G204" s="197"/>
      <c r="H204" s="187" t="s">
        <v>3055</v>
      </c>
      <c r="I204" s="190" t="s">
        <v>3056</v>
      </c>
      <c r="J204" s="64"/>
      <c r="K204" s="64"/>
      <c r="L204" s="64"/>
      <c r="M204" s="59" t="str">
        <f t="shared" si="8"/>
        <v/>
      </c>
      <c r="N204" s="59" t="str">
        <f t="shared" si="9"/>
        <v/>
      </c>
    </row>
    <row r="205" spans="1:14" ht="20.100000000000001" customHeight="1">
      <c r="A205" s="42"/>
      <c r="B205" s="184"/>
      <c r="C205" s="197"/>
      <c r="D205" s="197"/>
      <c r="E205" s="197"/>
      <c r="F205" s="197"/>
      <c r="G205" s="197"/>
      <c r="H205" s="187" t="s">
        <v>3057</v>
      </c>
      <c r="I205" s="190" t="s">
        <v>3058</v>
      </c>
      <c r="J205" s="64"/>
      <c r="K205" s="64">
        <v>501</v>
      </c>
      <c r="L205" s="64"/>
      <c r="M205" s="59" t="str">
        <f t="shared" si="8"/>
        <v/>
      </c>
      <c r="N205" s="59">
        <f t="shared" si="9"/>
        <v>0</v>
      </c>
    </row>
    <row r="206" spans="1:14" ht="20.100000000000001" customHeight="1">
      <c r="A206" s="42"/>
      <c r="B206" s="184"/>
      <c r="C206" s="197"/>
      <c r="D206" s="197"/>
      <c r="E206" s="197"/>
      <c r="F206" s="197"/>
      <c r="G206" s="197"/>
      <c r="H206" s="187" t="s">
        <v>3059</v>
      </c>
      <c r="I206" s="190" t="s">
        <v>3060</v>
      </c>
      <c r="J206" s="64"/>
      <c r="K206" s="64"/>
      <c r="L206" s="64"/>
      <c r="M206" s="59" t="str">
        <f t="shared" si="8"/>
        <v/>
      </c>
      <c r="N206" s="59" t="str">
        <f t="shared" si="9"/>
        <v/>
      </c>
    </row>
    <row r="207" spans="1:14" ht="20.100000000000001" customHeight="1">
      <c r="A207" s="42"/>
      <c r="B207" s="184"/>
      <c r="C207" s="197"/>
      <c r="D207" s="197"/>
      <c r="E207" s="197"/>
      <c r="F207" s="197"/>
      <c r="G207" s="197"/>
      <c r="H207" s="187" t="s">
        <v>3061</v>
      </c>
      <c r="I207" s="190" t="s">
        <v>3062</v>
      </c>
      <c r="J207" s="64">
        <v>8000</v>
      </c>
      <c r="K207" s="64"/>
      <c r="L207" s="64">
        <v>13000</v>
      </c>
      <c r="M207" s="59">
        <f t="shared" si="8"/>
        <v>162.5</v>
      </c>
      <c r="N207" s="59" t="str">
        <f t="shared" si="9"/>
        <v/>
      </c>
    </row>
    <row r="208" spans="1:14" ht="20.100000000000001" customHeight="1">
      <c r="A208" s="42"/>
      <c r="B208" s="184"/>
      <c r="C208" s="197"/>
      <c r="D208" s="197"/>
      <c r="E208" s="197"/>
      <c r="F208" s="197"/>
      <c r="G208" s="197"/>
      <c r="H208" s="187" t="s">
        <v>2281</v>
      </c>
      <c r="I208" s="189" t="s">
        <v>3063</v>
      </c>
      <c r="J208" s="59">
        <f>SUM(J209:J223)</f>
        <v>0</v>
      </c>
      <c r="K208" s="59">
        <f>SUM(K209:K223)</f>
        <v>0</v>
      </c>
      <c r="L208" s="59">
        <f>SUM(L209:L223)</f>
        <v>0</v>
      </c>
      <c r="M208" s="59" t="str">
        <f t="shared" si="8"/>
        <v/>
      </c>
      <c r="N208" s="59" t="str">
        <f t="shared" si="9"/>
        <v/>
      </c>
    </row>
    <row r="209" spans="1:14" ht="20.100000000000001" customHeight="1">
      <c r="A209" s="42"/>
      <c r="B209" s="184"/>
      <c r="C209" s="197"/>
      <c r="D209" s="197"/>
      <c r="E209" s="197"/>
      <c r="F209" s="197"/>
      <c r="G209" s="197"/>
      <c r="H209" s="187" t="s">
        <v>3064</v>
      </c>
      <c r="I209" s="190" t="s">
        <v>3065</v>
      </c>
      <c r="J209" s="64"/>
      <c r="K209" s="64"/>
      <c r="L209" s="64"/>
      <c r="M209" s="59" t="str">
        <f t="shared" si="8"/>
        <v/>
      </c>
      <c r="N209" s="59" t="str">
        <f t="shared" si="9"/>
        <v/>
      </c>
    </row>
    <row r="210" spans="1:14" ht="20.100000000000001" customHeight="1">
      <c r="A210" s="42"/>
      <c r="B210" s="184"/>
      <c r="C210" s="197"/>
      <c r="D210" s="197"/>
      <c r="E210" s="197"/>
      <c r="F210" s="197"/>
      <c r="G210" s="197"/>
      <c r="H210" s="187" t="s">
        <v>3066</v>
      </c>
      <c r="I210" s="190" t="s">
        <v>3067</v>
      </c>
      <c r="J210" s="64"/>
      <c r="K210" s="64"/>
      <c r="L210" s="64"/>
      <c r="M210" s="59" t="str">
        <f t="shared" si="8"/>
        <v/>
      </c>
      <c r="N210" s="59" t="str">
        <f t="shared" si="9"/>
        <v/>
      </c>
    </row>
    <row r="211" spans="1:14" ht="20.100000000000001" customHeight="1">
      <c r="A211" s="42"/>
      <c r="B211" s="184"/>
      <c r="C211" s="197"/>
      <c r="D211" s="197"/>
      <c r="E211" s="197"/>
      <c r="F211" s="197"/>
      <c r="G211" s="197"/>
      <c r="H211" s="187" t="s">
        <v>3068</v>
      </c>
      <c r="I211" s="190" t="s">
        <v>3069</v>
      </c>
      <c r="J211" s="64"/>
      <c r="K211" s="64"/>
      <c r="L211" s="64"/>
      <c r="M211" s="59" t="str">
        <f t="shared" si="8"/>
        <v/>
      </c>
      <c r="N211" s="59" t="str">
        <f t="shared" si="9"/>
        <v/>
      </c>
    </row>
    <row r="212" spans="1:14" ht="20.100000000000001" customHeight="1">
      <c r="A212" s="42"/>
      <c r="B212" s="184"/>
      <c r="C212" s="197"/>
      <c r="D212" s="197"/>
      <c r="E212" s="197"/>
      <c r="F212" s="197"/>
      <c r="G212" s="197"/>
      <c r="H212" s="187" t="s">
        <v>3070</v>
      </c>
      <c r="I212" s="190" t="s">
        <v>3071</v>
      </c>
      <c r="J212" s="64"/>
      <c r="K212" s="64"/>
      <c r="L212" s="64"/>
      <c r="M212" s="59" t="str">
        <f t="shared" si="8"/>
        <v/>
      </c>
      <c r="N212" s="59" t="str">
        <f t="shared" si="9"/>
        <v/>
      </c>
    </row>
    <row r="213" spans="1:14" ht="20.100000000000001" customHeight="1">
      <c r="A213" s="42"/>
      <c r="B213" s="184"/>
      <c r="C213" s="197"/>
      <c r="D213" s="197"/>
      <c r="E213" s="197"/>
      <c r="F213" s="197"/>
      <c r="G213" s="197"/>
      <c r="H213" s="187" t="s">
        <v>3072</v>
      </c>
      <c r="I213" s="190" t="s">
        <v>3073</v>
      </c>
      <c r="J213" s="64"/>
      <c r="K213" s="64"/>
      <c r="L213" s="64"/>
      <c r="M213" s="59" t="str">
        <f t="shared" si="8"/>
        <v/>
      </c>
      <c r="N213" s="59" t="str">
        <f t="shared" si="9"/>
        <v/>
      </c>
    </row>
    <row r="214" spans="1:14" ht="20.100000000000001" customHeight="1">
      <c r="A214" s="42"/>
      <c r="B214" s="184"/>
      <c r="C214" s="197"/>
      <c r="D214" s="197"/>
      <c r="E214" s="197"/>
      <c r="F214" s="197"/>
      <c r="G214" s="197"/>
      <c r="H214" s="187" t="s">
        <v>3074</v>
      </c>
      <c r="I214" s="190" t="s">
        <v>3075</v>
      </c>
      <c r="J214" s="64"/>
      <c r="K214" s="64"/>
      <c r="L214" s="64"/>
      <c r="M214" s="59" t="str">
        <f t="shared" si="8"/>
        <v/>
      </c>
      <c r="N214" s="59" t="str">
        <f t="shared" si="9"/>
        <v/>
      </c>
    </row>
    <row r="215" spans="1:14" ht="20.100000000000001" customHeight="1">
      <c r="A215" s="42"/>
      <c r="B215" s="184"/>
      <c r="C215" s="197"/>
      <c r="D215" s="197"/>
      <c r="E215" s="197"/>
      <c r="F215" s="197"/>
      <c r="G215" s="197"/>
      <c r="H215" s="187" t="s">
        <v>3076</v>
      </c>
      <c r="I215" s="190" t="s">
        <v>3077</v>
      </c>
      <c r="J215" s="64"/>
      <c r="K215" s="64"/>
      <c r="L215" s="64"/>
      <c r="M215" s="59" t="str">
        <f t="shared" si="8"/>
        <v/>
      </c>
      <c r="N215" s="59" t="str">
        <f t="shared" si="9"/>
        <v/>
      </c>
    </row>
    <row r="216" spans="1:14" ht="20.100000000000001" customHeight="1">
      <c r="A216" s="42"/>
      <c r="B216" s="184"/>
      <c r="C216" s="197"/>
      <c r="D216" s="197"/>
      <c r="E216" s="197"/>
      <c r="F216" s="197"/>
      <c r="G216" s="197"/>
      <c r="H216" s="187" t="s">
        <v>3078</v>
      </c>
      <c r="I216" s="190" t="s">
        <v>3079</v>
      </c>
      <c r="J216" s="64"/>
      <c r="K216" s="64"/>
      <c r="L216" s="64"/>
      <c r="M216" s="59" t="str">
        <f t="shared" si="8"/>
        <v/>
      </c>
      <c r="N216" s="59" t="str">
        <f t="shared" si="9"/>
        <v/>
      </c>
    </row>
    <row r="217" spans="1:14" ht="20.100000000000001" customHeight="1">
      <c r="A217" s="42"/>
      <c r="B217" s="184"/>
      <c r="C217" s="197"/>
      <c r="D217" s="197"/>
      <c r="E217" s="197"/>
      <c r="F217" s="197"/>
      <c r="G217" s="197"/>
      <c r="H217" s="187" t="s">
        <v>3080</v>
      </c>
      <c r="I217" s="190" t="s">
        <v>3081</v>
      </c>
      <c r="J217" s="64"/>
      <c r="K217" s="64"/>
      <c r="L217" s="64"/>
      <c r="M217" s="59" t="str">
        <f t="shared" si="8"/>
        <v/>
      </c>
      <c r="N217" s="59" t="str">
        <f t="shared" si="9"/>
        <v/>
      </c>
    </row>
    <row r="218" spans="1:14" ht="20.100000000000001" customHeight="1">
      <c r="A218" s="42"/>
      <c r="B218" s="184"/>
      <c r="C218" s="197"/>
      <c r="D218" s="197"/>
      <c r="E218" s="197"/>
      <c r="F218" s="197"/>
      <c r="G218" s="197"/>
      <c r="H218" s="187" t="s">
        <v>3082</v>
      </c>
      <c r="I218" s="190" t="s">
        <v>3083</v>
      </c>
      <c r="J218" s="64"/>
      <c r="K218" s="64"/>
      <c r="L218" s="64"/>
      <c r="M218" s="59" t="str">
        <f t="shared" si="8"/>
        <v/>
      </c>
      <c r="N218" s="59" t="str">
        <f t="shared" si="9"/>
        <v/>
      </c>
    </row>
    <row r="219" spans="1:14" ht="20.100000000000001" customHeight="1">
      <c r="A219" s="42"/>
      <c r="B219" s="184"/>
      <c r="C219" s="197"/>
      <c r="D219" s="197"/>
      <c r="E219" s="197"/>
      <c r="F219" s="197"/>
      <c r="G219" s="197"/>
      <c r="H219" s="187" t="s">
        <v>3084</v>
      </c>
      <c r="I219" s="190" t="s">
        <v>3085</v>
      </c>
      <c r="J219" s="64"/>
      <c r="K219" s="64"/>
      <c r="L219" s="64"/>
      <c r="M219" s="59" t="str">
        <f t="shared" si="8"/>
        <v/>
      </c>
      <c r="N219" s="59" t="str">
        <f t="shared" si="9"/>
        <v/>
      </c>
    </row>
    <row r="220" spans="1:14" ht="20.100000000000001" customHeight="1">
      <c r="A220" s="42"/>
      <c r="B220" s="184"/>
      <c r="C220" s="197"/>
      <c r="D220" s="197"/>
      <c r="E220" s="197"/>
      <c r="F220" s="197"/>
      <c r="G220" s="197"/>
      <c r="H220" s="187" t="s">
        <v>3086</v>
      </c>
      <c r="I220" s="190" t="s">
        <v>3087</v>
      </c>
      <c r="J220" s="64"/>
      <c r="K220" s="64"/>
      <c r="L220" s="64"/>
      <c r="M220" s="59" t="str">
        <f t="shared" si="8"/>
        <v/>
      </c>
      <c r="N220" s="59" t="str">
        <f t="shared" si="9"/>
        <v/>
      </c>
    </row>
    <row r="221" spans="1:14" ht="20.100000000000001" customHeight="1">
      <c r="A221" s="42"/>
      <c r="B221" s="184"/>
      <c r="C221" s="197"/>
      <c r="D221" s="197"/>
      <c r="E221" s="197"/>
      <c r="F221" s="197"/>
      <c r="G221" s="197"/>
      <c r="H221" s="187" t="s">
        <v>3088</v>
      </c>
      <c r="I221" s="190" t="s">
        <v>3089</v>
      </c>
      <c r="J221" s="64"/>
      <c r="K221" s="64"/>
      <c r="L221" s="64"/>
      <c r="M221" s="59" t="str">
        <f t="shared" si="8"/>
        <v/>
      </c>
      <c r="N221" s="59" t="str">
        <f t="shared" si="9"/>
        <v/>
      </c>
    </row>
    <row r="222" spans="1:14" ht="20.100000000000001" customHeight="1">
      <c r="A222" s="42"/>
      <c r="B222" s="184"/>
      <c r="C222" s="197"/>
      <c r="D222" s="197"/>
      <c r="E222" s="197"/>
      <c r="F222" s="197"/>
      <c r="G222" s="197"/>
      <c r="H222" s="187" t="s">
        <v>3090</v>
      </c>
      <c r="I222" s="190" t="s">
        <v>3091</v>
      </c>
      <c r="J222" s="64"/>
      <c r="K222" s="64"/>
      <c r="L222" s="64"/>
      <c r="M222" s="59" t="str">
        <f t="shared" si="8"/>
        <v/>
      </c>
      <c r="N222" s="59" t="str">
        <f t="shared" si="9"/>
        <v/>
      </c>
    </row>
    <row r="223" spans="1:14" ht="20.100000000000001" customHeight="1">
      <c r="A223" s="42"/>
      <c r="B223" s="184"/>
      <c r="C223" s="197"/>
      <c r="D223" s="197"/>
      <c r="E223" s="197"/>
      <c r="F223" s="197"/>
      <c r="G223" s="197"/>
      <c r="H223" s="187" t="s">
        <v>3092</v>
      </c>
      <c r="I223" s="190" t="s">
        <v>3093</v>
      </c>
      <c r="J223" s="64"/>
      <c r="K223" s="64"/>
      <c r="L223" s="64"/>
      <c r="M223" s="59" t="str">
        <f t="shared" si="8"/>
        <v/>
      </c>
      <c r="N223" s="59" t="str">
        <f t="shared" si="9"/>
        <v/>
      </c>
    </row>
    <row r="224" spans="1:14" ht="20.100000000000001" customHeight="1">
      <c r="A224" s="42"/>
      <c r="B224" s="184"/>
      <c r="C224" s="197"/>
      <c r="D224" s="197"/>
      <c r="E224" s="197"/>
      <c r="F224" s="197"/>
      <c r="G224" s="197"/>
      <c r="H224" s="199" t="s">
        <v>3094</v>
      </c>
      <c r="I224" s="189" t="s">
        <v>3095</v>
      </c>
      <c r="J224" s="59">
        <f>SUM(J225,J238)</f>
        <v>0</v>
      </c>
      <c r="K224" s="59">
        <f>SUM(K225,K238)</f>
        <v>0</v>
      </c>
      <c r="L224" s="59">
        <f>SUM(L225,L238)</f>
        <v>0</v>
      </c>
      <c r="M224" s="59" t="str">
        <f t="shared" si="8"/>
        <v/>
      </c>
      <c r="N224" s="59" t="str">
        <f t="shared" si="9"/>
        <v/>
      </c>
    </row>
    <row r="225" spans="1:14" ht="20.100000000000001" customHeight="1">
      <c r="A225" s="42"/>
      <c r="B225" s="184"/>
      <c r="C225" s="197"/>
      <c r="D225" s="197"/>
      <c r="E225" s="197"/>
      <c r="F225" s="197"/>
      <c r="G225" s="197"/>
      <c r="H225" s="199" t="s">
        <v>3096</v>
      </c>
      <c r="I225" s="189" t="s">
        <v>3097</v>
      </c>
      <c r="J225" s="59">
        <f>SUM(J226:J237)</f>
        <v>0</v>
      </c>
      <c r="K225" s="59">
        <f>SUM(K226:K237)</f>
        <v>0</v>
      </c>
      <c r="L225" s="59">
        <f>SUM(L226:L237)</f>
        <v>0</v>
      </c>
      <c r="M225" s="59" t="str">
        <f t="shared" si="8"/>
        <v/>
      </c>
      <c r="N225" s="59" t="str">
        <f t="shared" si="9"/>
        <v/>
      </c>
    </row>
    <row r="226" spans="1:14" ht="20.100000000000001" customHeight="1">
      <c r="A226" s="42"/>
      <c r="B226" s="184"/>
      <c r="C226" s="197"/>
      <c r="D226" s="197"/>
      <c r="E226" s="197"/>
      <c r="F226" s="197"/>
      <c r="G226" s="197"/>
      <c r="H226" s="199" t="s">
        <v>3098</v>
      </c>
      <c r="I226" s="190" t="s">
        <v>3099</v>
      </c>
      <c r="J226" s="185"/>
      <c r="K226" s="185"/>
      <c r="L226" s="64"/>
      <c r="M226" s="59" t="str">
        <f t="shared" si="8"/>
        <v/>
      </c>
      <c r="N226" s="59" t="str">
        <f t="shared" si="9"/>
        <v/>
      </c>
    </row>
    <row r="227" spans="1:14" ht="20.100000000000001" customHeight="1">
      <c r="A227" s="42"/>
      <c r="B227" s="184"/>
      <c r="C227" s="197"/>
      <c r="D227" s="197"/>
      <c r="E227" s="197"/>
      <c r="F227" s="197"/>
      <c r="G227" s="197"/>
      <c r="H227" s="199" t="s">
        <v>3100</v>
      </c>
      <c r="I227" s="190" t="s">
        <v>3101</v>
      </c>
      <c r="J227" s="64"/>
      <c r="K227" s="64"/>
      <c r="L227" s="64"/>
      <c r="M227" s="59" t="str">
        <f t="shared" si="8"/>
        <v/>
      </c>
      <c r="N227" s="59" t="str">
        <f t="shared" si="9"/>
        <v/>
      </c>
    </row>
    <row r="228" spans="1:14" ht="20.100000000000001" customHeight="1">
      <c r="A228" s="42"/>
      <c r="B228" s="184"/>
      <c r="C228" s="197"/>
      <c r="D228" s="197"/>
      <c r="E228" s="197"/>
      <c r="F228" s="197"/>
      <c r="G228" s="197"/>
      <c r="H228" s="199" t="s">
        <v>3102</v>
      </c>
      <c r="I228" s="190" t="s">
        <v>3103</v>
      </c>
      <c r="J228" s="64"/>
      <c r="K228" s="64"/>
      <c r="L228" s="64"/>
      <c r="M228" s="59" t="str">
        <f t="shared" si="8"/>
        <v/>
      </c>
      <c r="N228" s="59" t="str">
        <f t="shared" si="9"/>
        <v/>
      </c>
    </row>
    <row r="229" spans="1:14" ht="20.100000000000001" customHeight="1">
      <c r="A229" s="42"/>
      <c r="B229" s="184"/>
      <c r="C229" s="197"/>
      <c r="D229" s="197"/>
      <c r="E229" s="197"/>
      <c r="F229" s="197"/>
      <c r="G229" s="197"/>
      <c r="H229" s="199" t="s">
        <v>3104</v>
      </c>
      <c r="I229" s="190" t="s">
        <v>3105</v>
      </c>
      <c r="J229" s="64"/>
      <c r="K229" s="64"/>
      <c r="L229" s="64"/>
      <c r="M229" s="59" t="str">
        <f t="shared" si="8"/>
        <v/>
      </c>
      <c r="N229" s="59" t="str">
        <f t="shared" si="9"/>
        <v/>
      </c>
    </row>
    <row r="230" spans="1:14" ht="20.100000000000001" customHeight="1">
      <c r="A230" s="42"/>
      <c r="B230" s="184"/>
      <c r="C230" s="197"/>
      <c r="D230" s="197"/>
      <c r="E230" s="197"/>
      <c r="F230" s="197"/>
      <c r="G230" s="197"/>
      <c r="H230" s="199" t="s">
        <v>3106</v>
      </c>
      <c r="I230" s="190" t="s">
        <v>3107</v>
      </c>
      <c r="J230" s="64"/>
      <c r="K230" s="64"/>
      <c r="L230" s="64"/>
      <c r="M230" s="59" t="str">
        <f t="shared" si="8"/>
        <v/>
      </c>
      <c r="N230" s="59" t="str">
        <f t="shared" si="9"/>
        <v/>
      </c>
    </row>
    <row r="231" spans="1:14" ht="20.100000000000001" customHeight="1">
      <c r="A231" s="42"/>
      <c r="B231" s="184"/>
      <c r="C231" s="197"/>
      <c r="D231" s="197"/>
      <c r="E231" s="197"/>
      <c r="F231" s="197"/>
      <c r="G231" s="197"/>
      <c r="H231" s="199" t="s">
        <v>3108</v>
      </c>
      <c r="I231" s="190" t="s">
        <v>3109</v>
      </c>
      <c r="J231" s="64"/>
      <c r="K231" s="64"/>
      <c r="L231" s="64"/>
      <c r="M231" s="59" t="str">
        <f t="shared" si="8"/>
        <v/>
      </c>
      <c r="N231" s="59" t="str">
        <f t="shared" si="9"/>
        <v/>
      </c>
    </row>
    <row r="232" spans="1:14" ht="20.100000000000001" customHeight="1">
      <c r="A232" s="42"/>
      <c r="B232" s="184"/>
      <c r="C232" s="197"/>
      <c r="D232" s="197"/>
      <c r="E232" s="197"/>
      <c r="F232" s="197"/>
      <c r="G232" s="197"/>
      <c r="H232" s="199" t="s">
        <v>3110</v>
      </c>
      <c r="I232" s="190" t="s">
        <v>3111</v>
      </c>
      <c r="J232" s="64"/>
      <c r="K232" s="64"/>
      <c r="L232" s="64"/>
      <c r="M232" s="59" t="str">
        <f t="shared" si="8"/>
        <v/>
      </c>
      <c r="N232" s="59" t="str">
        <f t="shared" si="9"/>
        <v/>
      </c>
    </row>
    <row r="233" spans="1:14" ht="20.100000000000001" customHeight="1">
      <c r="A233" s="42"/>
      <c r="B233" s="184"/>
      <c r="C233" s="197"/>
      <c r="D233" s="197"/>
      <c r="E233" s="197"/>
      <c r="F233" s="197"/>
      <c r="G233" s="197"/>
      <c r="H233" s="199" t="s">
        <v>3112</v>
      </c>
      <c r="I233" s="190" t="s">
        <v>3113</v>
      </c>
      <c r="J233" s="64"/>
      <c r="K233" s="64"/>
      <c r="L233" s="64"/>
      <c r="M233" s="59" t="str">
        <f t="shared" si="8"/>
        <v/>
      </c>
      <c r="N233" s="59" t="str">
        <f t="shared" si="9"/>
        <v/>
      </c>
    </row>
    <row r="234" spans="1:14" ht="20.100000000000001" customHeight="1">
      <c r="A234" s="42"/>
      <c r="B234" s="184"/>
      <c r="C234" s="197"/>
      <c r="D234" s="197"/>
      <c r="E234" s="197"/>
      <c r="F234" s="197"/>
      <c r="G234" s="197"/>
      <c r="H234" s="199" t="s">
        <v>3114</v>
      </c>
      <c r="I234" s="190" t="s">
        <v>3115</v>
      </c>
      <c r="J234" s="64"/>
      <c r="K234" s="64"/>
      <c r="L234" s="64"/>
      <c r="M234" s="59" t="str">
        <f t="shared" si="8"/>
        <v/>
      </c>
      <c r="N234" s="59" t="str">
        <f t="shared" si="9"/>
        <v/>
      </c>
    </row>
    <row r="235" spans="1:14" ht="20.100000000000001" customHeight="1">
      <c r="A235" s="42"/>
      <c r="B235" s="184"/>
      <c r="C235" s="197"/>
      <c r="D235" s="197"/>
      <c r="E235" s="197"/>
      <c r="F235" s="197"/>
      <c r="G235" s="197"/>
      <c r="H235" s="199" t="s">
        <v>3116</v>
      </c>
      <c r="I235" s="190" t="s">
        <v>3117</v>
      </c>
      <c r="J235" s="64"/>
      <c r="K235" s="64"/>
      <c r="L235" s="64"/>
      <c r="M235" s="59" t="str">
        <f t="shared" si="8"/>
        <v/>
      </c>
      <c r="N235" s="59" t="str">
        <f t="shared" si="9"/>
        <v/>
      </c>
    </row>
    <row r="236" spans="1:14" ht="20.100000000000001" customHeight="1">
      <c r="A236" s="42"/>
      <c r="B236" s="184"/>
      <c r="C236" s="197"/>
      <c r="D236" s="197"/>
      <c r="E236" s="197"/>
      <c r="F236" s="197"/>
      <c r="G236" s="197"/>
      <c r="H236" s="199" t="s">
        <v>3118</v>
      </c>
      <c r="I236" s="190" t="s">
        <v>3119</v>
      </c>
      <c r="J236" s="64"/>
      <c r="K236" s="64"/>
      <c r="L236" s="64"/>
      <c r="M236" s="59" t="str">
        <f t="shared" si="8"/>
        <v/>
      </c>
      <c r="N236" s="59" t="str">
        <f t="shared" si="9"/>
        <v/>
      </c>
    </row>
    <row r="237" spans="1:14" ht="20.100000000000001" customHeight="1">
      <c r="A237" s="42"/>
      <c r="B237" s="184"/>
      <c r="C237" s="197"/>
      <c r="D237" s="197"/>
      <c r="E237" s="197"/>
      <c r="F237" s="197"/>
      <c r="G237" s="197"/>
      <c r="H237" s="199" t="s">
        <v>3120</v>
      </c>
      <c r="I237" s="190" t="s">
        <v>3121</v>
      </c>
      <c r="J237" s="64"/>
      <c r="K237" s="64"/>
      <c r="L237" s="64"/>
      <c r="M237" s="59" t="str">
        <f t="shared" si="8"/>
        <v/>
      </c>
      <c r="N237" s="59" t="str">
        <f t="shared" si="9"/>
        <v/>
      </c>
    </row>
    <row r="238" spans="1:14" ht="20.100000000000001" customHeight="1">
      <c r="A238" s="42"/>
      <c r="B238" s="184"/>
      <c r="C238" s="197"/>
      <c r="D238" s="197"/>
      <c r="E238" s="197"/>
      <c r="F238" s="197"/>
      <c r="G238" s="197"/>
      <c r="H238" s="199" t="s">
        <v>3122</v>
      </c>
      <c r="I238" s="189" t="s">
        <v>3123</v>
      </c>
      <c r="J238" s="59">
        <f>SUM(J239:J244)</f>
        <v>0</v>
      </c>
      <c r="K238" s="59">
        <f>SUM(K239:K244)</f>
        <v>0</v>
      </c>
      <c r="L238" s="59">
        <f>SUM(L239:L244)</f>
        <v>0</v>
      </c>
      <c r="M238" s="59" t="str">
        <f t="shared" si="8"/>
        <v/>
      </c>
      <c r="N238" s="59" t="str">
        <f t="shared" si="9"/>
        <v/>
      </c>
    </row>
    <row r="239" spans="1:14" ht="20.100000000000001" customHeight="1">
      <c r="A239" s="42"/>
      <c r="B239" s="184"/>
      <c r="C239" s="197"/>
      <c r="D239" s="197"/>
      <c r="E239" s="197"/>
      <c r="F239" s="197"/>
      <c r="G239" s="197"/>
      <c r="H239" s="199" t="s">
        <v>3124</v>
      </c>
      <c r="I239" s="190" t="s">
        <v>1852</v>
      </c>
      <c r="J239" s="64"/>
      <c r="K239" s="64"/>
      <c r="L239" s="64"/>
      <c r="M239" s="59" t="str">
        <f t="shared" si="8"/>
        <v/>
      </c>
      <c r="N239" s="59" t="str">
        <f t="shared" si="9"/>
        <v/>
      </c>
    </row>
    <row r="240" spans="1:14" ht="20.100000000000001" customHeight="1">
      <c r="A240" s="42"/>
      <c r="B240" s="184"/>
      <c r="C240" s="197"/>
      <c r="D240" s="197"/>
      <c r="E240" s="197"/>
      <c r="F240" s="197"/>
      <c r="G240" s="197"/>
      <c r="H240" s="199" t="s">
        <v>3125</v>
      </c>
      <c r="I240" s="190" t="s">
        <v>1953</v>
      </c>
      <c r="J240" s="64"/>
      <c r="K240" s="64"/>
      <c r="L240" s="64"/>
      <c r="M240" s="59" t="str">
        <f t="shared" si="8"/>
        <v/>
      </c>
      <c r="N240" s="59" t="str">
        <f t="shared" si="9"/>
        <v/>
      </c>
    </row>
    <row r="241" spans="1:14" ht="20.100000000000001" customHeight="1">
      <c r="A241" s="42"/>
      <c r="B241" s="184"/>
      <c r="C241" s="197"/>
      <c r="D241" s="197"/>
      <c r="E241" s="197"/>
      <c r="F241" s="197"/>
      <c r="G241" s="197"/>
      <c r="H241" s="199" t="s">
        <v>3126</v>
      </c>
      <c r="I241" s="190" t="s">
        <v>3127</v>
      </c>
      <c r="J241" s="64"/>
      <c r="K241" s="64"/>
      <c r="L241" s="64"/>
      <c r="M241" s="59" t="str">
        <f t="shared" si="8"/>
        <v/>
      </c>
      <c r="N241" s="59" t="str">
        <f t="shared" si="9"/>
        <v/>
      </c>
    </row>
    <row r="242" spans="1:14" ht="20.100000000000001" customHeight="1">
      <c r="A242" s="42"/>
      <c r="B242" s="184"/>
      <c r="C242" s="197"/>
      <c r="D242" s="197"/>
      <c r="E242" s="197"/>
      <c r="F242" s="197"/>
      <c r="G242" s="197"/>
      <c r="H242" s="199" t="s">
        <v>3128</v>
      </c>
      <c r="I242" s="190" t="s">
        <v>3129</v>
      </c>
      <c r="J242" s="64"/>
      <c r="K242" s="64"/>
      <c r="L242" s="64"/>
      <c r="M242" s="59" t="str">
        <f t="shared" si="8"/>
        <v/>
      </c>
      <c r="N242" s="59" t="str">
        <f t="shared" si="9"/>
        <v/>
      </c>
    </row>
    <row r="243" spans="1:14" ht="20.100000000000001" customHeight="1">
      <c r="A243" s="42"/>
      <c r="B243" s="184"/>
      <c r="C243" s="197"/>
      <c r="D243" s="197"/>
      <c r="E243" s="197"/>
      <c r="F243" s="197"/>
      <c r="G243" s="197"/>
      <c r="H243" s="199" t="s">
        <v>3130</v>
      </c>
      <c r="I243" s="190" t="s">
        <v>3131</v>
      </c>
      <c r="J243" s="64"/>
      <c r="K243" s="64"/>
      <c r="L243" s="64"/>
      <c r="M243" s="59" t="str">
        <f t="shared" si="8"/>
        <v/>
      </c>
      <c r="N243" s="59" t="str">
        <f t="shared" si="9"/>
        <v/>
      </c>
    </row>
    <row r="244" spans="1:14" ht="20.100000000000001" customHeight="1">
      <c r="A244" s="42"/>
      <c r="B244" s="184"/>
      <c r="C244" s="197"/>
      <c r="D244" s="197"/>
      <c r="E244" s="197"/>
      <c r="F244" s="197"/>
      <c r="G244" s="197"/>
      <c r="H244" s="199" t="s">
        <v>3132</v>
      </c>
      <c r="I244" s="190" t="s">
        <v>3133</v>
      </c>
      <c r="J244" s="64"/>
      <c r="K244" s="64"/>
      <c r="L244" s="64"/>
      <c r="M244" s="59" t="str">
        <f t="shared" si="8"/>
        <v/>
      </c>
      <c r="N244" s="59" t="str">
        <f t="shared" si="9"/>
        <v/>
      </c>
    </row>
    <row r="245" spans="1:14" ht="20.100000000000001" customHeight="1">
      <c r="A245" s="42"/>
      <c r="B245" s="184"/>
      <c r="C245" s="197"/>
      <c r="D245" s="197"/>
      <c r="E245" s="197"/>
      <c r="F245" s="197"/>
      <c r="G245" s="197"/>
      <c r="H245" s="184"/>
      <c r="I245" s="42"/>
      <c r="J245" s="193"/>
      <c r="K245" s="193"/>
      <c r="L245" s="193"/>
      <c r="M245" s="193"/>
      <c r="N245" s="193"/>
    </row>
    <row r="246" spans="1:14" ht="20.100000000000001" customHeight="1">
      <c r="A246" s="42"/>
      <c r="B246" s="184"/>
      <c r="C246" s="197"/>
      <c r="D246" s="197"/>
      <c r="E246" s="197"/>
      <c r="F246" s="197"/>
      <c r="G246" s="197"/>
      <c r="H246" s="184"/>
      <c r="I246" s="190"/>
      <c r="J246" s="193"/>
      <c r="K246" s="193"/>
      <c r="L246" s="193"/>
      <c r="M246" s="193"/>
      <c r="N246" s="193"/>
    </row>
    <row r="247" spans="1:14" ht="20.100000000000001" customHeight="1">
      <c r="A247" s="42"/>
      <c r="B247" s="184"/>
      <c r="C247" s="197"/>
      <c r="D247" s="197"/>
      <c r="E247" s="197"/>
      <c r="F247" s="197"/>
      <c r="G247" s="197"/>
      <c r="H247" s="184"/>
      <c r="I247" s="190"/>
      <c r="J247" s="193"/>
      <c r="K247" s="193"/>
      <c r="L247" s="193"/>
      <c r="M247" s="193"/>
      <c r="N247" s="193"/>
    </row>
    <row r="248" spans="1:14" ht="20.100000000000001" customHeight="1">
      <c r="A248" s="42"/>
      <c r="B248" s="184"/>
      <c r="C248" s="197"/>
      <c r="D248" s="197"/>
      <c r="E248" s="197"/>
      <c r="F248" s="197"/>
      <c r="G248" s="197"/>
      <c r="H248" s="184"/>
      <c r="I248" s="190"/>
      <c r="J248" s="193"/>
      <c r="K248" s="193"/>
      <c r="L248" s="193"/>
      <c r="M248" s="193"/>
      <c r="N248" s="193"/>
    </row>
    <row r="249" spans="1:14" ht="20.100000000000001" customHeight="1">
      <c r="A249" s="42"/>
      <c r="B249" s="184"/>
      <c r="C249" s="197"/>
      <c r="D249" s="197"/>
      <c r="E249" s="197"/>
      <c r="F249" s="197"/>
      <c r="G249" s="197"/>
      <c r="H249" s="184"/>
      <c r="I249" s="46"/>
      <c r="J249" s="193"/>
      <c r="K249" s="193"/>
      <c r="L249" s="193"/>
      <c r="M249" s="193"/>
      <c r="N249" s="193"/>
    </row>
    <row r="250" spans="1:14" ht="20.100000000000001" customHeight="1">
      <c r="A250" s="42"/>
      <c r="B250" s="184"/>
      <c r="C250" s="197"/>
      <c r="D250" s="197"/>
      <c r="E250" s="197"/>
      <c r="F250" s="197"/>
      <c r="G250" s="197"/>
      <c r="H250" s="184"/>
      <c r="I250" s="46"/>
      <c r="J250" s="193"/>
      <c r="K250" s="193"/>
      <c r="L250" s="193"/>
      <c r="M250" s="193"/>
      <c r="N250" s="193"/>
    </row>
    <row r="251" spans="1:14" ht="20.100000000000001" customHeight="1">
      <c r="A251" s="42">
        <v>0</v>
      </c>
      <c r="B251" s="203" t="s">
        <v>84</v>
      </c>
      <c r="C251" s="204">
        <f>SUM(C7:C12,C18:C19,C22:C27,C33:C34)</f>
        <v>5000</v>
      </c>
      <c r="D251" s="204">
        <f>SUM(D7:D12,D18:D19,D22:D27,D33:D34)</f>
        <v>7539</v>
      </c>
      <c r="E251" s="204">
        <f>SUM(E7:E12,E18:E19,E22:E27,E33:E34)</f>
        <v>50000</v>
      </c>
      <c r="F251" s="186">
        <f t="shared" ref="F251:F259" si="10">IF(C251=0,"",ROUND(E251/C251*100,1))</f>
        <v>1000</v>
      </c>
      <c r="G251" s="186">
        <f t="shared" ref="G251:G259" si="11">IF(D251=0,"",ROUND(E251/D251*100,1))</f>
        <v>663.2</v>
      </c>
      <c r="H251" s="187"/>
      <c r="I251" s="203" t="s">
        <v>2285</v>
      </c>
      <c r="J251" s="59">
        <f>SUM(J7,J23,J35,J46,J104,J120,J163,J167,J192,J208,J224)</f>
        <v>57005</v>
      </c>
      <c r="K251" s="59">
        <f>SUM(K7,K23,K35,K46,K104,K120,K163,K167,K192,K208,K224)</f>
        <v>141154</v>
      </c>
      <c r="L251" s="59">
        <f>SUM(L7,L23,L35,L46,L104,L120,L163,L167,L192,L208,L224)</f>
        <v>146566</v>
      </c>
      <c r="M251" s="59">
        <f t="shared" ref="M251:M258" si="12">IF(J251=0,"",ROUND(L251/J251*100,1))</f>
        <v>257.10000000000002</v>
      </c>
      <c r="N251" s="59">
        <f t="shared" ref="N251:N258" si="13">IF(K251=0,"",ROUND(L251/K251*100,1))</f>
        <v>103.8</v>
      </c>
    </row>
    <row r="252" spans="1:14" ht="20.100000000000001" customHeight="1">
      <c r="A252" s="42" t="s">
        <v>2296</v>
      </c>
      <c r="B252" s="205" t="s">
        <v>2297</v>
      </c>
      <c r="C252" s="204">
        <f>SUM(C253:C256,C258:C259)</f>
        <v>55095</v>
      </c>
      <c r="D252" s="204">
        <f>SUM(D253:D256,D258:D259)</f>
        <v>222151</v>
      </c>
      <c r="E252" s="204">
        <f>SUM(E253:E256,E258:E259)</f>
        <v>110566</v>
      </c>
      <c r="F252" s="186">
        <f t="shared" si="10"/>
        <v>200.7</v>
      </c>
      <c r="G252" s="186">
        <f t="shared" si="11"/>
        <v>49.8</v>
      </c>
      <c r="H252" s="187" t="s">
        <v>2298</v>
      </c>
      <c r="I252" s="205" t="s">
        <v>2299</v>
      </c>
      <c r="J252" s="59">
        <f>SUM(J253:J258)</f>
        <v>3090</v>
      </c>
      <c r="K252" s="59">
        <f>SUM(K253:K258)</f>
        <v>88536</v>
      </c>
      <c r="L252" s="59">
        <f>SUM(L253:L258)</f>
        <v>14000</v>
      </c>
      <c r="M252" s="59">
        <f t="shared" si="12"/>
        <v>453.1</v>
      </c>
      <c r="N252" s="59">
        <f t="shared" si="13"/>
        <v>15.8</v>
      </c>
    </row>
    <row r="253" spans="1:14" ht="20.100000000000001" customHeight="1">
      <c r="A253" s="42" t="s">
        <v>3134</v>
      </c>
      <c r="B253" s="42" t="s">
        <v>3135</v>
      </c>
      <c r="C253" s="76">
        <v>27000</v>
      </c>
      <c r="D253" s="76">
        <v>82216</v>
      </c>
      <c r="E253" s="76">
        <v>30000</v>
      </c>
      <c r="F253" s="186">
        <f t="shared" si="10"/>
        <v>111.1</v>
      </c>
      <c r="G253" s="186">
        <f t="shared" si="11"/>
        <v>36.5</v>
      </c>
      <c r="H253" s="187" t="s">
        <v>3136</v>
      </c>
      <c r="I253" s="42" t="s">
        <v>3137</v>
      </c>
      <c r="J253" s="64"/>
      <c r="K253" s="64"/>
      <c r="L253" s="64"/>
      <c r="M253" s="59" t="str">
        <f t="shared" si="12"/>
        <v/>
      </c>
      <c r="N253" s="59" t="str">
        <f t="shared" si="13"/>
        <v/>
      </c>
    </row>
    <row r="254" spans="1:14" ht="20.100000000000001" customHeight="1">
      <c r="A254" s="42" t="s">
        <v>3138</v>
      </c>
      <c r="B254" s="42" t="s">
        <v>3139</v>
      </c>
      <c r="C254" s="64"/>
      <c r="D254" s="64"/>
      <c r="E254" s="64"/>
      <c r="F254" s="186" t="str">
        <f t="shared" si="10"/>
        <v/>
      </c>
      <c r="G254" s="186" t="str">
        <f t="shared" si="11"/>
        <v/>
      </c>
      <c r="H254" s="187" t="s">
        <v>3140</v>
      </c>
      <c r="I254" s="42" t="s">
        <v>3141</v>
      </c>
      <c r="J254" s="64"/>
      <c r="K254" s="64">
        <v>140</v>
      </c>
      <c r="L254" s="64"/>
      <c r="M254" s="59" t="str">
        <f t="shared" si="12"/>
        <v/>
      </c>
      <c r="N254" s="59">
        <f t="shared" si="13"/>
        <v>0</v>
      </c>
    </row>
    <row r="255" spans="1:14" ht="20.100000000000001" customHeight="1">
      <c r="A255" s="42" t="s">
        <v>2446</v>
      </c>
      <c r="B255" s="42" t="s">
        <v>2447</v>
      </c>
      <c r="C255" s="76">
        <v>28095</v>
      </c>
      <c r="D255" s="76">
        <v>28095</v>
      </c>
      <c r="E255" s="76">
        <v>80566</v>
      </c>
      <c r="F255" s="186">
        <f t="shared" si="10"/>
        <v>286.8</v>
      </c>
      <c r="G255" s="186">
        <f t="shared" si="11"/>
        <v>286.8</v>
      </c>
      <c r="H255" s="187" t="s">
        <v>2456</v>
      </c>
      <c r="I255" s="42" t="s">
        <v>2457</v>
      </c>
      <c r="J255" s="64"/>
      <c r="K255" s="64">
        <v>4740</v>
      </c>
      <c r="L255" s="76"/>
      <c r="M255" s="59" t="str">
        <f t="shared" si="12"/>
        <v/>
      </c>
      <c r="N255" s="59">
        <f t="shared" si="13"/>
        <v>0</v>
      </c>
    </row>
    <row r="256" spans="1:14" ht="20.100000000000001" customHeight="1">
      <c r="A256" s="42" t="s">
        <v>2448</v>
      </c>
      <c r="B256" s="42" t="s">
        <v>2449</v>
      </c>
      <c r="C256" s="64"/>
      <c r="D256" s="64">
        <v>140</v>
      </c>
      <c r="E256" s="64"/>
      <c r="F256" s="186" t="str">
        <f t="shared" si="10"/>
        <v/>
      </c>
      <c r="G256" s="186">
        <f t="shared" si="11"/>
        <v>0</v>
      </c>
      <c r="H256" s="187" t="s">
        <v>2488</v>
      </c>
      <c r="I256" s="42" t="s">
        <v>3142</v>
      </c>
      <c r="J256" s="64"/>
      <c r="K256" s="64">
        <v>80566</v>
      </c>
      <c r="L256" s="64"/>
      <c r="M256" s="59" t="str">
        <f t="shared" si="12"/>
        <v/>
      </c>
      <c r="N256" s="59">
        <f t="shared" si="13"/>
        <v>0</v>
      </c>
    </row>
    <row r="257" spans="1:14" ht="20.100000000000001" customHeight="1">
      <c r="A257" s="42" t="s">
        <v>3143</v>
      </c>
      <c r="B257" s="42" t="s">
        <v>3144</v>
      </c>
      <c r="C257" s="64"/>
      <c r="D257" s="64"/>
      <c r="E257" s="64"/>
      <c r="F257" s="186" t="str">
        <f t="shared" si="10"/>
        <v/>
      </c>
      <c r="G257" s="186" t="str">
        <f t="shared" si="11"/>
        <v/>
      </c>
      <c r="H257" s="187" t="s">
        <v>3145</v>
      </c>
      <c r="I257" s="99" t="s">
        <v>3146</v>
      </c>
      <c r="J257" s="64">
        <v>3090</v>
      </c>
      <c r="K257" s="64">
        <v>3090</v>
      </c>
      <c r="L257" s="76">
        <v>14000</v>
      </c>
      <c r="M257" s="59">
        <f t="shared" si="12"/>
        <v>453.1</v>
      </c>
      <c r="N257" s="59">
        <f t="shared" si="13"/>
        <v>453.1</v>
      </c>
    </row>
    <row r="258" spans="1:14" ht="20.100000000000001" customHeight="1">
      <c r="A258" s="42" t="s">
        <v>3147</v>
      </c>
      <c r="B258" s="99" t="s">
        <v>3148</v>
      </c>
      <c r="C258" s="98"/>
      <c r="D258" s="64"/>
      <c r="E258" s="64"/>
      <c r="F258" s="186" t="str">
        <f t="shared" si="10"/>
        <v/>
      </c>
      <c r="G258" s="186" t="str">
        <f t="shared" si="11"/>
        <v/>
      </c>
      <c r="H258" s="187" t="s">
        <v>2472</v>
      </c>
      <c r="I258" s="99" t="s">
        <v>3149</v>
      </c>
      <c r="J258" s="64"/>
      <c r="K258" s="64"/>
      <c r="L258" s="64"/>
      <c r="M258" s="59" t="str">
        <f t="shared" si="12"/>
        <v/>
      </c>
      <c r="N258" s="59" t="str">
        <f t="shared" si="13"/>
        <v/>
      </c>
    </row>
    <row r="259" spans="1:14" ht="20.100000000000001" customHeight="1">
      <c r="A259" s="42" t="s">
        <v>3150</v>
      </c>
      <c r="B259" s="99" t="s">
        <v>3151</v>
      </c>
      <c r="C259" s="76"/>
      <c r="D259" s="76">
        <v>111700</v>
      </c>
      <c r="E259" s="64"/>
      <c r="F259" s="186" t="str">
        <f t="shared" si="10"/>
        <v/>
      </c>
      <c r="G259" s="186">
        <f t="shared" si="11"/>
        <v>0</v>
      </c>
      <c r="H259" s="187"/>
      <c r="I259" s="99"/>
      <c r="J259" s="193"/>
      <c r="K259" s="193"/>
      <c r="L259" s="193"/>
      <c r="M259" s="193"/>
      <c r="N259" s="193"/>
    </row>
    <row r="260" spans="1:14" ht="20.100000000000001" customHeight="1">
      <c r="A260" s="42"/>
      <c r="B260" s="99"/>
      <c r="C260" s="206"/>
      <c r="D260" s="206"/>
      <c r="E260" s="206"/>
      <c r="F260" s="206"/>
      <c r="G260" s="206"/>
      <c r="H260" s="99"/>
      <c r="I260" s="99"/>
      <c r="J260" s="193"/>
      <c r="K260" s="193"/>
      <c r="L260" s="193"/>
      <c r="M260" s="193"/>
      <c r="N260" s="193"/>
    </row>
    <row r="261" spans="1:14" ht="20.100000000000001" customHeight="1">
      <c r="A261" s="42"/>
      <c r="B261" s="99"/>
      <c r="C261" s="206"/>
      <c r="D261" s="206"/>
      <c r="E261" s="206"/>
      <c r="F261" s="206"/>
      <c r="G261" s="206"/>
      <c r="H261" s="99"/>
      <c r="I261" s="99"/>
      <c r="J261" s="193"/>
      <c r="K261" s="193"/>
      <c r="L261" s="193"/>
      <c r="M261" s="193"/>
      <c r="N261" s="193"/>
    </row>
    <row r="262" spans="1:14" ht="15.75" customHeight="1">
      <c r="A262" s="42"/>
      <c r="B262" s="99"/>
      <c r="C262" s="206"/>
      <c r="D262" s="206"/>
      <c r="E262" s="206"/>
      <c r="F262" s="206"/>
      <c r="G262" s="206"/>
      <c r="H262" s="99"/>
      <c r="I262" s="99"/>
      <c r="J262" s="193"/>
      <c r="K262" s="193"/>
      <c r="L262" s="193"/>
      <c r="M262" s="193"/>
      <c r="N262" s="193"/>
    </row>
    <row r="263" spans="1:14" ht="20.100000000000001" customHeight="1">
      <c r="A263" s="42"/>
      <c r="B263" s="99"/>
      <c r="C263" s="206"/>
      <c r="D263" s="206"/>
      <c r="E263" s="206"/>
      <c r="F263" s="206"/>
      <c r="G263" s="206"/>
      <c r="H263" s="99"/>
      <c r="I263" s="99"/>
      <c r="J263" s="193"/>
      <c r="K263" s="193"/>
      <c r="L263" s="193"/>
      <c r="M263" s="193"/>
      <c r="N263" s="193"/>
    </row>
    <row r="264" spans="1:14" ht="20.100000000000001" customHeight="1">
      <c r="A264" s="42"/>
      <c r="B264" s="203" t="s">
        <v>2490</v>
      </c>
      <c r="C264" s="204">
        <f>SUM(C251:C252)</f>
        <v>60095</v>
      </c>
      <c r="D264" s="204">
        <f>SUM(D251:D252)</f>
        <v>229690</v>
      </c>
      <c r="E264" s="204">
        <f>SUM(E251:E252)</f>
        <v>160566</v>
      </c>
      <c r="F264" s="186">
        <f>IF(C264=0,"",ROUND(E264/C264*100,1))</f>
        <v>267.2</v>
      </c>
      <c r="G264" s="186">
        <f>IF(D264=0,"",ROUND(E264/D264*100,1))</f>
        <v>69.900000000000006</v>
      </c>
      <c r="H264" s="188"/>
      <c r="I264" s="203" t="s">
        <v>2491</v>
      </c>
      <c r="J264" s="207">
        <f>SUM(J251:J252)</f>
        <v>60095</v>
      </c>
      <c r="K264" s="207">
        <f>SUM(K251:K252)</f>
        <v>229690</v>
      </c>
      <c r="L264" s="207">
        <f>SUM(L251:L252)</f>
        <v>160566</v>
      </c>
      <c r="M264" s="207">
        <f>IF(J264=0,"",ROUND(L264/J264*100,1))</f>
        <v>267.2</v>
      </c>
      <c r="N264" s="207">
        <f>IF(K264=0,"",ROUND(L264/K264*100,1))</f>
        <v>69.900000000000006</v>
      </c>
    </row>
    <row r="265" spans="1:14" ht="20.100000000000001" customHeight="1"/>
    <row r="266" spans="1:14" ht="20.100000000000001" customHeight="1">
      <c r="B266" s="208" t="str">
        <f>IF(C258=0,"","b258位置不是市县所用科目")</f>
        <v/>
      </c>
      <c r="C266" s="208" t="str">
        <f>IF(D258=0,"","c258位置不是市县所用科目")</f>
        <v/>
      </c>
      <c r="D266" s="208" t="str">
        <f>IF(E258=0,"","d258位置不是市县所用科目")</f>
        <v/>
      </c>
      <c r="E266" s="208" t="str">
        <f>IF(J258=0,"","h258位置不是市县所用科目")</f>
        <v/>
      </c>
      <c r="F266" s="208" t="str">
        <f>IF(K258=0,"","i258位置不是市县所用科目")</f>
        <v/>
      </c>
      <c r="G266" s="208" t="str">
        <f>IF(L258=0,"","j258位置不是市县所用科目")</f>
        <v/>
      </c>
      <c r="H266" s="122" t="str">
        <f>IF(C264=J264,"","上年预算数收支不等")</f>
        <v/>
      </c>
      <c r="I266" s="122" t="str">
        <f>IF(D264=K264,"","上年执行数收支不等")</f>
        <v/>
      </c>
      <c r="J266" s="208" t="str">
        <f>IF(E264=L264,"","上年执行数收支不等")</f>
        <v/>
      </c>
      <c r="K266" s="122" t="str">
        <f>IF(K256=E255,"","上年执行数年终结余和预算数上年结余不等")</f>
        <v/>
      </c>
    </row>
    <row r="267" spans="1:14" ht="20.100000000000001" customHeight="1"/>
    <row r="268" spans="1:14" ht="20.100000000000001" customHeight="1"/>
    <row r="269" spans="1:14" ht="20.100000000000001" customHeight="1"/>
    <row r="270" spans="1:14" ht="20.100000000000001" customHeight="1"/>
    <row r="271" spans="1:14" ht="20.100000000000001" customHeight="1"/>
    <row r="272" spans="1:14"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sheetData>
  <sheetProtection formatCells="0" formatColumns="0" formatRows="0" insertColumns="0" insertRows="0" insertHyperlinks="0" deleteColumns="0" deleteRows="0" sort="0" autoFilter="0" pivotTables="0"/>
  <autoFilter ref="A6:N244"/>
  <mergeCells count="13">
    <mergeCell ref="B2:N2"/>
    <mergeCell ref="A4:G4"/>
    <mergeCell ref="H4:N4"/>
    <mergeCell ref="E5:G5"/>
    <mergeCell ref="L5:N5"/>
    <mergeCell ref="A5:A6"/>
    <mergeCell ref="B5:B6"/>
    <mergeCell ref="C5:C6"/>
    <mergeCell ref="D5:D6"/>
    <mergeCell ref="H5:H6"/>
    <mergeCell ref="I5:I6"/>
    <mergeCell ref="J5:J6"/>
    <mergeCell ref="K5:K6"/>
  </mergeCells>
  <phoneticPr fontId="23" type="noConversion"/>
  <conditionalFormatting sqref="H1:H265 H267:H65536">
    <cfRule type="duplicateValues" dxfId="0" priority="1" stopIfTrue="1"/>
  </conditionalFormatting>
  <printOptions horizontalCentered="1"/>
  <pageMargins left="0.46805550000000001" right="0.46805550000000001" top="0.59027779999999996" bottom="0.46805550000000001" header="0.31041669999999999" footer="0.31041669999999999"/>
  <pageSetup paperSize="9" scale="73" fitToHeight="0" orientation="landscape" errors="blank"/>
</worksheet>
</file>

<file path=xl/worksheets/sheet14.xml><?xml version="1.0" encoding="utf-8"?>
<worksheet xmlns="http://schemas.openxmlformats.org/spreadsheetml/2006/main" xmlns:r="http://schemas.openxmlformats.org/officeDocument/2006/relationships">
  <dimension ref="A1:IV27"/>
  <sheetViews>
    <sheetView zoomScale="70" zoomScaleNormal="70" zoomScaleSheetLayoutView="100" workbookViewId="0">
      <selection activeCell="J24" sqref="J24"/>
    </sheetView>
  </sheetViews>
  <sheetFormatPr defaultColWidth="9" defaultRowHeight="15.6"/>
  <cols>
    <col min="1" max="1" width="9" style="209"/>
    <col min="2" max="2" width="45.69921875" style="209" customWidth="1"/>
    <col min="3" max="7" width="13.5" style="210" customWidth="1"/>
    <col min="8" max="8" width="21.8984375" style="211" customWidth="1"/>
    <col min="9" max="256" width="9" style="209"/>
  </cols>
  <sheetData>
    <row r="1" spans="1:9">
      <c r="B1" s="183" t="s">
        <v>3152</v>
      </c>
    </row>
    <row r="2" spans="1:9" s="17" customFormat="1" ht="22.2">
      <c r="B2" s="297" t="s">
        <v>3153</v>
      </c>
      <c r="C2" s="296"/>
      <c r="D2" s="296"/>
      <c r="E2" s="296"/>
      <c r="F2" s="296"/>
      <c r="G2" s="296"/>
      <c r="H2" s="212"/>
    </row>
    <row r="3" spans="1:9">
      <c r="B3" s="211" t="s">
        <v>0</v>
      </c>
      <c r="C3" s="213"/>
      <c r="D3" s="213"/>
      <c r="E3" s="213"/>
      <c r="F3" s="213"/>
      <c r="G3" s="214" t="s">
        <v>22</v>
      </c>
    </row>
    <row r="4" spans="1:9" ht="33" customHeight="1">
      <c r="A4" s="287" t="s">
        <v>2290</v>
      </c>
      <c r="B4" s="287" t="s">
        <v>2291</v>
      </c>
      <c r="C4" s="287" t="s">
        <v>24</v>
      </c>
      <c r="D4" s="287" t="s">
        <v>25</v>
      </c>
      <c r="E4" s="287" t="s">
        <v>26</v>
      </c>
      <c r="F4" s="287"/>
      <c r="G4" s="287"/>
    </row>
    <row r="5" spans="1:9" ht="45.75" customHeight="1">
      <c r="A5" s="287"/>
      <c r="B5" s="287"/>
      <c r="C5" s="287"/>
      <c r="D5" s="287"/>
      <c r="E5" s="36" t="s">
        <v>29</v>
      </c>
      <c r="F5" s="37" t="s">
        <v>30</v>
      </c>
      <c r="G5" s="37" t="s">
        <v>31</v>
      </c>
    </row>
    <row r="6" spans="1:9" ht="20.100000000000001" customHeight="1">
      <c r="A6" s="42" t="s">
        <v>2646</v>
      </c>
      <c r="B6" s="184" t="s">
        <v>2647</v>
      </c>
      <c r="C6" s="44"/>
      <c r="D6" s="44"/>
      <c r="E6" s="44"/>
      <c r="F6" s="139" t="str">
        <f>IF(C6=0,"",ROUND(E6/C6*100,1))</f>
        <v/>
      </c>
      <c r="G6" s="139" t="str">
        <f>IF(D6=0,"",ROUND(E6/D6*100,1))</f>
        <v/>
      </c>
    </row>
    <row r="7" spans="1:9" ht="20.100000000000001" customHeight="1">
      <c r="A7" s="42" t="s">
        <v>2649</v>
      </c>
      <c r="B7" s="184" t="s">
        <v>2650</v>
      </c>
      <c r="C7" s="44"/>
      <c r="D7" s="44"/>
      <c r="E7" s="44"/>
      <c r="F7" s="139" t="str">
        <f t="shared" ref="F7:F20" si="0">IF(C7=0,"",ROUND(E7/C7*100,1))</f>
        <v/>
      </c>
      <c r="G7" s="139" t="str">
        <f t="shared" ref="G7:G20" si="1">IF(D7=0,"",ROUND(E7/D7*100,1))</f>
        <v/>
      </c>
    </row>
    <row r="8" spans="1:9" ht="20.100000000000001" customHeight="1">
      <c r="A8" s="42" t="s">
        <v>2653</v>
      </c>
      <c r="B8" s="184" t="s">
        <v>2654</v>
      </c>
      <c r="C8" s="44"/>
      <c r="D8" s="44"/>
      <c r="E8" s="44"/>
      <c r="F8" s="139" t="str">
        <f t="shared" si="0"/>
        <v/>
      </c>
      <c r="G8" s="139" t="str">
        <f t="shared" si="1"/>
        <v/>
      </c>
    </row>
    <row r="9" spans="1:9" ht="20.100000000000001" customHeight="1">
      <c r="A9" s="42" t="s">
        <v>2657</v>
      </c>
      <c r="B9" s="184" t="s">
        <v>2658</v>
      </c>
      <c r="C9" s="44"/>
      <c r="D9" s="44"/>
      <c r="E9" s="44"/>
      <c r="F9" s="139" t="str">
        <f t="shared" si="0"/>
        <v/>
      </c>
      <c r="G9" s="139" t="str">
        <f t="shared" si="1"/>
        <v/>
      </c>
    </row>
    <row r="10" spans="1:9" ht="20.100000000000001" customHeight="1">
      <c r="A10" s="42" t="s">
        <v>2661</v>
      </c>
      <c r="B10" s="184" t="s">
        <v>2662</v>
      </c>
      <c r="C10" s="44"/>
      <c r="D10" s="44"/>
      <c r="E10" s="44"/>
      <c r="F10" s="139" t="str">
        <f t="shared" si="0"/>
        <v/>
      </c>
      <c r="G10" s="139" t="str">
        <f t="shared" si="1"/>
        <v/>
      </c>
    </row>
    <row r="11" spans="1:9" ht="20.100000000000001" customHeight="1">
      <c r="A11" s="42" t="s">
        <v>2665</v>
      </c>
      <c r="B11" s="184" t="s">
        <v>2666</v>
      </c>
      <c r="C11" s="44"/>
      <c r="D11" s="44"/>
      <c r="E11" s="44"/>
      <c r="F11" s="139" t="str">
        <f t="shared" si="0"/>
        <v/>
      </c>
      <c r="G11" s="139" t="str">
        <f t="shared" si="1"/>
        <v/>
      </c>
    </row>
    <row r="12" spans="1:9" ht="20.100000000000001" customHeight="1">
      <c r="A12" s="42" t="s">
        <v>2689</v>
      </c>
      <c r="B12" s="184" t="s">
        <v>2690</v>
      </c>
      <c r="C12" s="44"/>
      <c r="D12" s="44"/>
      <c r="E12" s="44"/>
      <c r="F12" s="139" t="str">
        <f t="shared" si="0"/>
        <v/>
      </c>
      <c r="G12" s="139" t="str">
        <f t="shared" si="1"/>
        <v/>
      </c>
    </row>
    <row r="13" spans="1:9" ht="20.100000000000001" customHeight="1">
      <c r="A13" s="42" t="s">
        <v>2693</v>
      </c>
      <c r="B13" s="184" t="s">
        <v>2694</v>
      </c>
      <c r="C13" s="44"/>
      <c r="D13" s="44"/>
      <c r="E13" s="44"/>
      <c r="F13" s="139" t="str">
        <f t="shared" si="0"/>
        <v/>
      </c>
      <c r="G13" s="139" t="str">
        <f t="shared" si="1"/>
        <v/>
      </c>
    </row>
    <row r="14" spans="1:9" ht="20.100000000000001" customHeight="1">
      <c r="A14" s="42" t="s">
        <v>2705</v>
      </c>
      <c r="B14" s="184" t="s">
        <v>2706</v>
      </c>
      <c r="C14" s="44"/>
      <c r="D14" s="44"/>
      <c r="E14" s="44"/>
      <c r="F14" s="139" t="str">
        <f t="shared" si="0"/>
        <v/>
      </c>
      <c r="G14" s="139" t="str">
        <f t="shared" si="1"/>
        <v/>
      </c>
    </row>
    <row r="15" spans="1:9" ht="20.100000000000001" customHeight="1">
      <c r="A15" s="42" t="s">
        <v>2709</v>
      </c>
      <c r="B15" s="184" t="s">
        <v>2710</v>
      </c>
      <c r="C15" s="44"/>
      <c r="D15" s="44"/>
      <c r="E15" s="44"/>
      <c r="F15" s="139" t="str">
        <f t="shared" si="0"/>
        <v/>
      </c>
      <c r="G15" s="139" t="str">
        <f t="shared" si="1"/>
        <v/>
      </c>
    </row>
    <row r="16" spans="1:9" ht="20.100000000000001" customHeight="1">
      <c r="A16" s="42" t="s">
        <v>2712</v>
      </c>
      <c r="B16" s="184" t="s">
        <v>2713</v>
      </c>
      <c r="C16" s="44"/>
      <c r="D16" s="44"/>
      <c r="E16" s="44"/>
      <c r="F16" s="139" t="str">
        <f t="shared" si="0"/>
        <v/>
      </c>
      <c r="G16" s="139" t="str">
        <f t="shared" si="1"/>
        <v/>
      </c>
      <c r="I16" s="211"/>
    </row>
    <row r="17" spans="1:7" ht="20.100000000000001" customHeight="1">
      <c r="A17" s="42" t="s">
        <v>2716</v>
      </c>
      <c r="B17" s="184" t="s">
        <v>2717</v>
      </c>
      <c r="C17" s="44"/>
      <c r="D17" s="44"/>
      <c r="E17" s="44"/>
      <c r="F17" s="139" t="str">
        <f t="shared" si="0"/>
        <v/>
      </c>
      <c r="G17" s="139" t="str">
        <f t="shared" si="1"/>
        <v/>
      </c>
    </row>
    <row r="18" spans="1:7" ht="20.100000000000001" customHeight="1">
      <c r="A18" s="42" t="s">
        <v>2720</v>
      </c>
      <c r="B18" s="184" t="s">
        <v>2721</v>
      </c>
      <c r="C18" s="44"/>
      <c r="D18" s="44"/>
      <c r="E18" s="44"/>
      <c r="F18" s="139" t="str">
        <f t="shared" si="0"/>
        <v/>
      </c>
      <c r="G18" s="139" t="str">
        <f t="shared" si="1"/>
        <v/>
      </c>
    </row>
    <row r="19" spans="1:7" ht="20.100000000000001" customHeight="1">
      <c r="A19" s="42" t="s">
        <v>2724</v>
      </c>
      <c r="B19" s="184" t="s">
        <v>2725</v>
      </c>
      <c r="C19" s="44"/>
      <c r="D19" s="44"/>
      <c r="E19" s="44"/>
      <c r="F19" s="139" t="str">
        <f t="shared" si="0"/>
        <v/>
      </c>
      <c r="G19" s="139" t="str">
        <f t="shared" si="1"/>
        <v/>
      </c>
    </row>
    <row r="20" spans="1:7" ht="20.100000000000001" customHeight="1">
      <c r="A20" s="42" t="s">
        <v>2746</v>
      </c>
      <c r="B20" s="184" t="s">
        <v>2747</v>
      </c>
      <c r="C20" s="44"/>
      <c r="D20" s="44"/>
      <c r="E20" s="44"/>
      <c r="F20" s="139" t="str">
        <f t="shared" si="0"/>
        <v/>
      </c>
      <c r="G20" s="139" t="str">
        <f t="shared" si="1"/>
        <v/>
      </c>
    </row>
    <row r="21" spans="1:7" ht="20.100000000000001" customHeight="1">
      <c r="A21" s="215"/>
      <c r="B21" s="42"/>
      <c r="C21" s="44"/>
      <c r="D21" s="44"/>
      <c r="E21" s="44"/>
      <c r="F21" s="216"/>
      <c r="G21" s="216"/>
    </row>
    <row r="22" spans="1:7" ht="20.100000000000001" customHeight="1">
      <c r="A22" s="215"/>
      <c r="B22" s="42"/>
      <c r="C22" s="44"/>
      <c r="D22" s="44"/>
      <c r="E22" s="44"/>
      <c r="F22" s="216"/>
      <c r="G22" s="216"/>
    </row>
    <row r="23" spans="1:7" ht="20.100000000000001" customHeight="1">
      <c r="A23" s="215"/>
      <c r="B23" s="217" t="s">
        <v>84</v>
      </c>
      <c r="C23" s="218">
        <f>SUM(C6:C20)</f>
        <v>0</v>
      </c>
      <c r="D23" s="218">
        <f>SUM(D6:D20)</f>
        <v>0</v>
      </c>
      <c r="E23" s="218">
        <f>SUM(E6:E20)</f>
        <v>0</v>
      </c>
      <c r="F23" s="139" t="str">
        <f>IF(C23=0,"",ROUND(E23/C23*100,1))</f>
        <v/>
      </c>
      <c r="G23" s="139" t="str">
        <f>IF(D23=0,"",ROUND(E23/D23*100,1))</f>
        <v/>
      </c>
    </row>
    <row r="24" spans="1:7" ht="20.100000000000001" customHeight="1"/>
    <row r="25" spans="1:7" ht="20.100000000000001" customHeight="1"/>
    <row r="26" spans="1:7" ht="20.100000000000001" customHeight="1"/>
    <row r="27" spans="1:7" ht="20.100000000000001" customHeight="1"/>
  </sheetData>
  <sheetProtection formatCells="0" formatColumns="0" formatRows="0" insertColumns="0" insertRows="0" insertHyperlinks="0" deleteColumns="0" deleteRows="0" sort="0" autoFilter="0" pivotTables="0"/>
  <mergeCells count="6">
    <mergeCell ref="B2:G2"/>
    <mergeCell ref="E4:G4"/>
    <mergeCell ref="A4:A5"/>
    <mergeCell ref="B4:B5"/>
    <mergeCell ref="C4:C5"/>
    <mergeCell ref="D4:D5"/>
  </mergeCells>
  <phoneticPr fontId="23" type="noConversion"/>
  <printOptions horizontalCentered="1" verticalCentered="1"/>
  <pageMargins left="0.70833330000000005" right="0.70833330000000005" top="0.1576389" bottom="0.3541667" header="0.3152778" footer="0.3152778"/>
  <pageSetup paperSize="9" orientation="landscape" errors="blank"/>
</worksheet>
</file>

<file path=xl/worksheets/sheet15.xml><?xml version="1.0" encoding="utf-8"?>
<worksheet xmlns="http://schemas.openxmlformats.org/spreadsheetml/2006/main" xmlns:r="http://schemas.openxmlformats.org/officeDocument/2006/relationships">
  <dimension ref="A1:IV56"/>
  <sheetViews>
    <sheetView showGridLines="0" showZeros="0" tabSelected="1" zoomScale="85" zoomScaleNormal="85" zoomScaleSheetLayoutView="100" workbookViewId="0">
      <pane xSplit="2" ySplit="5" topLeftCell="C42" activePane="bottomRight" state="frozen"/>
      <selection pane="topRight" activeCell="C1" sqref="C1"/>
      <selection pane="bottomLeft" activeCell="A6" sqref="A6"/>
      <selection pane="bottomRight" activeCell="G48" sqref="G48"/>
    </sheetView>
  </sheetViews>
  <sheetFormatPr defaultColWidth="9" defaultRowHeight="15.6"/>
  <cols>
    <col min="1" max="1" width="9" style="31"/>
    <col min="2" max="2" width="40.69921875" style="31" customWidth="1"/>
    <col min="3" max="9" width="13.59765625" style="16" customWidth="1"/>
    <col min="10" max="10" width="19" style="31" customWidth="1"/>
    <col min="11" max="256" width="9" style="31"/>
  </cols>
  <sheetData>
    <row r="1" spans="1:10">
      <c r="B1" s="145" t="s">
        <v>3154</v>
      </c>
    </row>
    <row r="2" spans="1:10" s="2" customFormat="1" ht="22.2">
      <c r="B2" s="297" t="s">
        <v>3155</v>
      </c>
      <c r="C2" s="296"/>
      <c r="D2" s="296"/>
      <c r="E2" s="296"/>
      <c r="F2" s="296"/>
      <c r="G2" s="296"/>
      <c r="H2" s="296"/>
      <c r="I2" s="296"/>
    </row>
    <row r="3" spans="1:10" ht="18" customHeight="1">
      <c r="I3" s="33" t="s">
        <v>22</v>
      </c>
    </row>
    <row r="4" spans="1:10" s="7" customFormat="1" ht="31.5" customHeight="1">
      <c r="A4" s="295" t="s">
        <v>2632</v>
      </c>
      <c r="B4" s="295" t="s">
        <v>2291</v>
      </c>
      <c r="C4" s="287" t="s">
        <v>2494</v>
      </c>
      <c r="D4" s="287" t="s">
        <v>3156</v>
      </c>
      <c r="E4" s="287" t="s">
        <v>3157</v>
      </c>
      <c r="F4" s="287" t="s">
        <v>3158</v>
      </c>
      <c r="G4" s="287" t="s">
        <v>2498</v>
      </c>
      <c r="H4" s="287" t="s">
        <v>2499</v>
      </c>
      <c r="I4" s="287" t="s">
        <v>2500</v>
      </c>
      <c r="J4" s="323" t="s">
        <v>2526</v>
      </c>
    </row>
    <row r="5" spans="1:10" s="7" customFormat="1" ht="27.75" customHeight="1">
      <c r="A5" s="325"/>
      <c r="B5" s="295"/>
      <c r="C5" s="287"/>
      <c r="D5" s="287"/>
      <c r="E5" s="284"/>
      <c r="F5" s="322"/>
      <c r="G5" s="287"/>
      <c r="H5" s="287"/>
      <c r="I5" s="287"/>
      <c r="J5" s="324"/>
    </row>
    <row r="6" spans="1:10" ht="18.45" customHeight="1">
      <c r="A6" s="42" t="s">
        <v>819</v>
      </c>
      <c r="B6" s="184" t="s">
        <v>2648</v>
      </c>
      <c r="C6" s="121">
        <f>SUM(表九!L7)</f>
        <v>6</v>
      </c>
      <c r="D6" s="121">
        <f t="shared" ref="D6:I6" si="0">SUM(D7:D9)</f>
        <v>0</v>
      </c>
      <c r="E6" s="121">
        <f t="shared" si="0"/>
        <v>0</v>
      </c>
      <c r="F6" s="121">
        <f t="shared" si="0"/>
        <v>6</v>
      </c>
      <c r="G6" s="121">
        <f t="shared" si="0"/>
        <v>0</v>
      </c>
      <c r="H6" s="121">
        <f t="shared" si="0"/>
        <v>0</v>
      </c>
      <c r="I6" s="121">
        <f t="shared" si="0"/>
        <v>0</v>
      </c>
      <c r="J6" s="122" t="str">
        <f>IF(表十一!C6=SUM(表十一!D6:I6),"","分项不能于合计数")</f>
        <v/>
      </c>
    </row>
    <row r="7" spans="1:10" ht="18.45" customHeight="1">
      <c r="A7" s="42" t="s">
        <v>2651</v>
      </c>
      <c r="B7" s="190" t="s">
        <v>2652</v>
      </c>
      <c r="C7" s="121">
        <f>SUM(表九!L8)</f>
        <v>6</v>
      </c>
      <c r="D7" s="47"/>
      <c r="E7" s="47"/>
      <c r="F7" s="47">
        <v>6</v>
      </c>
      <c r="G7" s="47"/>
      <c r="H7" s="47"/>
      <c r="I7" s="47"/>
      <c r="J7" s="122" t="str">
        <f>IF(表十一!C7=SUM(表十一!D7:I7),"","分项不能于合计数")</f>
        <v/>
      </c>
    </row>
    <row r="8" spans="1:10" ht="18.45" customHeight="1">
      <c r="A8" s="42" t="s">
        <v>2675</v>
      </c>
      <c r="B8" s="190" t="s">
        <v>2676</v>
      </c>
      <c r="C8" s="121">
        <f>SUM(表九!L14)</f>
        <v>0</v>
      </c>
      <c r="D8" s="47"/>
      <c r="E8" s="47"/>
      <c r="F8" s="47"/>
      <c r="G8" s="47"/>
      <c r="H8" s="47"/>
      <c r="I8" s="47"/>
      <c r="J8" s="122" t="str">
        <f>IF(表十一!C8=SUM(表十一!D8:I8),"","分项不能于合计数")</f>
        <v/>
      </c>
    </row>
    <row r="9" spans="1:10" ht="18.45" customHeight="1">
      <c r="A9" s="42" t="s">
        <v>2699</v>
      </c>
      <c r="B9" s="190" t="s">
        <v>2700</v>
      </c>
      <c r="C9" s="121">
        <f>SUM(表九!L20)</f>
        <v>0</v>
      </c>
      <c r="D9" s="47"/>
      <c r="E9" s="47"/>
      <c r="F9" s="47"/>
      <c r="G9" s="47"/>
      <c r="H9" s="47"/>
      <c r="I9" s="47"/>
      <c r="J9" s="122" t="str">
        <f>IF(表十一!C9=SUM(表十一!D9:I9),"","分项不能于合计数")</f>
        <v/>
      </c>
    </row>
    <row r="10" spans="1:10" ht="18.45" customHeight="1">
      <c r="A10" s="42" t="s">
        <v>918</v>
      </c>
      <c r="B10" s="184" t="s">
        <v>2711</v>
      </c>
      <c r="C10" s="121">
        <f>SUM(表九!L23)</f>
        <v>215</v>
      </c>
      <c r="D10" s="121">
        <f t="shared" ref="D10:I10" si="1">SUM(D11:D13)</f>
        <v>0</v>
      </c>
      <c r="E10" s="121">
        <f t="shared" si="1"/>
        <v>0</v>
      </c>
      <c r="F10" s="121">
        <f t="shared" si="1"/>
        <v>215</v>
      </c>
      <c r="G10" s="121">
        <f t="shared" si="1"/>
        <v>0</v>
      </c>
      <c r="H10" s="121">
        <f t="shared" si="1"/>
        <v>0</v>
      </c>
      <c r="I10" s="121">
        <f t="shared" si="1"/>
        <v>0</v>
      </c>
      <c r="J10" s="122" t="str">
        <f>IF(表十一!C10=SUM(表十一!D10:I10),"","分项不能于合计数")</f>
        <v/>
      </c>
    </row>
    <row r="11" spans="1:10" ht="18.45" customHeight="1">
      <c r="A11" s="42" t="s">
        <v>2714</v>
      </c>
      <c r="B11" s="190" t="s">
        <v>2715</v>
      </c>
      <c r="C11" s="121">
        <f>SUM(表九!L24)</f>
        <v>215</v>
      </c>
      <c r="D11" s="47"/>
      <c r="E11" s="47"/>
      <c r="F11" s="47">
        <v>215</v>
      </c>
      <c r="G11" s="47"/>
      <c r="H11" s="47"/>
      <c r="I11" s="47"/>
      <c r="J11" s="122" t="str">
        <f>IF(表十一!C11=SUM(表十一!D11:I11),"","分项不能于合计数")</f>
        <v/>
      </c>
    </row>
    <row r="12" spans="1:10" ht="18.45" customHeight="1">
      <c r="A12" s="42" t="s">
        <v>2730</v>
      </c>
      <c r="B12" s="190" t="s">
        <v>2731</v>
      </c>
      <c r="C12" s="121">
        <f>SUM(表九!L28)</f>
        <v>0</v>
      </c>
      <c r="D12" s="47"/>
      <c r="E12" s="47"/>
      <c r="F12" s="47"/>
      <c r="G12" s="47"/>
      <c r="H12" s="47"/>
      <c r="I12" s="47"/>
      <c r="J12" s="122" t="str">
        <f>IF(表十一!C12=SUM(表十一!D12:I12),"","分项不能于合计数")</f>
        <v/>
      </c>
    </row>
    <row r="13" spans="1:10" ht="18.45" customHeight="1">
      <c r="A13" s="42" t="s">
        <v>2744</v>
      </c>
      <c r="B13" s="190" t="s">
        <v>2745</v>
      </c>
      <c r="C13" s="121">
        <f>SUM(表九!L32)</f>
        <v>0</v>
      </c>
      <c r="D13" s="47"/>
      <c r="E13" s="47"/>
      <c r="F13" s="47"/>
      <c r="G13" s="47"/>
      <c r="H13" s="47"/>
      <c r="I13" s="47"/>
      <c r="J13" s="122" t="str">
        <f>IF(表十一!C13=SUM(表十一!D13:I13),"","分项不能于合计数")</f>
        <v/>
      </c>
    </row>
    <row r="14" spans="1:10" ht="18.45" customHeight="1">
      <c r="A14" s="42" t="s">
        <v>1286</v>
      </c>
      <c r="B14" s="184" t="s">
        <v>2753</v>
      </c>
      <c r="C14" s="121">
        <f>SUM(表九!L35)</f>
        <v>0</v>
      </c>
      <c r="D14" s="121">
        <f t="shared" ref="D14:I14" si="2">SUM(D15:D16)</f>
        <v>0</v>
      </c>
      <c r="E14" s="121">
        <f t="shared" si="2"/>
        <v>0</v>
      </c>
      <c r="F14" s="121">
        <f t="shared" si="2"/>
        <v>0</v>
      </c>
      <c r="G14" s="121">
        <f t="shared" si="2"/>
        <v>0</v>
      </c>
      <c r="H14" s="121">
        <f t="shared" si="2"/>
        <v>0</v>
      </c>
      <c r="I14" s="121">
        <f t="shared" si="2"/>
        <v>0</v>
      </c>
      <c r="J14" s="122" t="str">
        <f>IF(表十一!C14=SUM(表十一!D14:I14),"","分项不能于合计数")</f>
        <v/>
      </c>
    </row>
    <row r="15" spans="1:10" ht="18.45" customHeight="1">
      <c r="A15" s="42" t="s">
        <v>2754</v>
      </c>
      <c r="B15" s="184" t="s">
        <v>2755</v>
      </c>
      <c r="C15" s="121">
        <f>SUM(表九!L36)</f>
        <v>0</v>
      </c>
      <c r="D15" s="47"/>
      <c r="E15" s="47"/>
      <c r="F15" s="47"/>
      <c r="G15" s="47"/>
      <c r="H15" s="47"/>
      <c r="I15" s="47"/>
      <c r="J15" s="122" t="str">
        <f>IF(表十一!C15=SUM(表十一!D15:I15),"","分项不能于合计数")</f>
        <v/>
      </c>
    </row>
    <row r="16" spans="1:10" ht="18.45" customHeight="1">
      <c r="A16" s="42" t="s">
        <v>2764</v>
      </c>
      <c r="B16" s="184" t="s">
        <v>2765</v>
      </c>
      <c r="C16" s="121">
        <f>SUM(表九!L41)</f>
        <v>0</v>
      </c>
      <c r="D16" s="47"/>
      <c r="E16" s="47"/>
      <c r="F16" s="47"/>
      <c r="G16" s="47"/>
      <c r="H16" s="47"/>
      <c r="I16" s="47"/>
      <c r="J16" s="122" t="str">
        <f>IF(表十一!C16=SUM(表十一!D16:I16),"","分项不能于合计数")</f>
        <v/>
      </c>
    </row>
    <row r="17" spans="1:10" ht="18.45" customHeight="1">
      <c r="A17" s="42" t="s">
        <v>1422</v>
      </c>
      <c r="B17" s="184" t="s">
        <v>2774</v>
      </c>
      <c r="C17" s="121">
        <f>SUM(表九!L46)</f>
        <v>133037</v>
      </c>
      <c r="D17" s="121">
        <f t="shared" ref="D17:I17" si="3">SUM(D18:D27)</f>
        <v>23000</v>
      </c>
      <c r="E17" s="121">
        <f t="shared" si="3"/>
        <v>30000</v>
      </c>
      <c r="F17" s="121">
        <f t="shared" si="3"/>
        <v>80037</v>
      </c>
      <c r="G17" s="121">
        <f t="shared" si="3"/>
        <v>0</v>
      </c>
      <c r="H17" s="121">
        <f t="shared" si="3"/>
        <v>0</v>
      </c>
      <c r="I17" s="121">
        <f t="shared" si="3"/>
        <v>0</v>
      </c>
      <c r="J17" s="122" t="str">
        <f>IF(表十一!C17=SUM(表十一!D17:I17),"","分项不能于合计数")</f>
        <v/>
      </c>
    </row>
    <row r="18" spans="1:10" ht="18.45" customHeight="1">
      <c r="A18" s="42" t="s">
        <v>2775</v>
      </c>
      <c r="B18" s="184" t="s">
        <v>2776</v>
      </c>
      <c r="C18" s="121">
        <f>SUM(表九!L47)</f>
        <v>70747</v>
      </c>
      <c r="D18" s="47">
        <v>23000</v>
      </c>
      <c r="E18" s="47">
        <v>30000</v>
      </c>
      <c r="F18" s="47">
        <v>17747</v>
      </c>
      <c r="G18" s="47"/>
      <c r="H18" s="47"/>
      <c r="I18" s="47"/>
      <c r="J18" s="122" t="str">
        <f>IF(表十一!C18=SUM(表十一!D18:I18),"","分项不能于合计数")</f>
        <v/>
      </c>
    </row>
    <row r="19" spans="1:10" ht="18.45" customHeight="1">
      <c r="A19" s="42" t="s">
        <v>2806</v>
      </c>
      <c r="B19" s="184" t="s">
        <v>2807</v>
      </c>
      <c r="C19" s="121">
        <f>SUM(表九!L63)</f>
        <v>0</v>
      </c>
      <c r="D19" s="47"/>
      <c r="E19" s="47"/>
      <c r="F19" s="47"/>
      <c r="G19" s="47"/>
      <c r="H19" s="47"/>
      <c r="I19" s="47"/>
      <c r="J19" s="122" t="str">
        <f>IF(表十一!C19=SUM(表十一!D19:I19),"","分项不能于合计数")</f>
        <v/>
      </c>
    </row>
    <row r="20" spans="1:10" ht="18.45" customHeight="1">
      <c r="A20" s="42" t="s">
        <v>2812</v>
      </c>
      <c r="B20" s="184" t="s">
        <v>2813</v>
      </c>
      <c r="C20" s="121">
        <f>SUM(表九!L67)</f>
        <v>0</v>
      </c>
      <c r="D20" s="47"/>
      <c r="E20" s="47"/>
      <c r="F20" s="47"/>
      <c r="G20" s="47"/>
      <c r="H20" s="47"/>
      <c r="I20" s="47"/>
      <c r="J20" s="122" t="str">
        <f>IF(表十一!C20=SUM(表十一!D20:I20),"","分项不能于合计数")</f>
        <v/>
      </c>
    </row>
    <row r="21" spans="1:10" ht="18.45" customHeight="1">
      <c r="A21" s="42" t="s">
        <v>2814</v>
      </c>
      <c r="B21" s="184" t="s">
        <v>2815</v>
      </c>
      <c r="C21" s="121">
        <f>SUM(表九!L68)</f>
        <v>288</v>
      </c>
      <c r="D21" s="47"/>
      <c r="E21" s="47"/>
      <c r="F21" s="47">
        <v>288</v>
      </c>
      <c r="G21" s="47"/>
      <c r="H21" s="47"/>
      <c r="I21" s="47"/>
      <c r="J21" s="122" t="str">
        <f>IF(表十一!C21=SUM(表十一!D21:I21),"","分项不能于合计数")</f>
        <v/>
      </c>
    </row>
    <row r="22" spans="1:10" ht="18.45" customHeight="1">
      <c r="A22" s="42" t="s">
        <v>2826</v>
      </c>
      <c r="B22" s="184" t="s">
        <v>3159</v>
      </c>
      <c r="C22" s="121">
        <f>SUM(表九!L74)</f>
        <v>0</v>
      </c>
      <c r="D22" s="47"/>
      <c r="E22" s="47"/>
      <c r="F22" s="47"/>
      <c r="G22" s="47"/>
      <c r="H22" s="47"/>
      <c r="I22" s="47"/>
      <c r="J22" s="122" t="str">
        <f>IF(表十一!C22=SUM(表十一!D22:I22),"","分项不能于合计数")</f>
        <v/>
      </c>
    </row>
    <row r="23" spans="1:10" ht="18.45" customHeight="1">
      <c r="A23" s="42" t="s">
        <v>2834</v>
      </c>
      <c r="B23" s="184" t="s">
        <v>2835</v>
      </c>
      <c r="C23" s="121">
        <f>SUM(表九!L78)</f>
        <v>0</v>
      </c>
      <c r="D23" s="47"/>
      <c r="E23" s="47"/>
      <c r="F23" s="47"/>
      <c r="G23" s="47"/>
      <c r="H23" s="47"/>
      <c r="I23" s="47"/>
      <c r="J23" s="122" t="str">
        <f>IF(表十一!C23=SUM(表十一!D23:I23),"","分项不能于合计数")</f>
        <v/>
      </c>
    </row>
    <row r="24" spans="1:10" ht="18.45" customHeight="1">
      <c r="A24" s="42" t="s">
        <v>2840</v>
      </c>
      <c r="B24" s="184" t="s">
        <v>2841</v>
      </c>
      <c r="C24" s="121">
        <f>SUM(表九!L82)</f>
        <v>61000</v>
      </c>
      <c r="D24" s="47"/>
      <c r="E24" s="47"/>
      <c r="F24" s="47">
        <v>61000</v>
      </c>
      <c r="G24" s="47"/>
      <c r="H24" s="47"/>
      <c r="I24" s="47"/>
      <c r="J24" s="122" t="str">
        <f>IF(表十一!C24=SUM(表十一!D24:I24),"","分项不能于合计数")</f>
        <v/>
      </c>
    </row>
    <row r="25" spans="1:10" ht="18.45" customHeight="1">
      <c r="A25" s="42" t="s">
        <v>2846</v>
      </c>
      <c r="B25" s="184" t="s">
        <v>2847</v>
      </c>
      <c r="C25" s="121">
        <f>SUM(表九!L86)</f>
        <v>0</v>
      </c>
      <c r="D25" s="47"/>
      <c r="E25" s="47"/>
      <c r="F25" s="47"/>
      <c r="G25" s="47"/>
      <c r="H25" s="47"/>
      <c r="I25" s="47"/>
      <c r="J25" s="122" t="str">
        <f>IF(表十一!C25=SUM(表十一!D25:I25),"","分项不能于合计数")</f>
        <v/>
      </c>
    </row>
    <row r="26" spans="1:10" ht="18.45" customHeight="1">
      <c r="A26" s="42" t="s">
        <v>2854</v>
      </c>
      <c r="B26" s="184" t="s">
        <v>2855</v>
      </c>
      <c r="C26" s="121">
        <f>SUM(表九!L92)</f>
        <v>0</v>
      </c>
      <c r="D26" s="47"/>
      <c r="E26" s="47"/>
      <c r="F26" s="47"/>
      <c r="G26" s="47"/>
      <c r="H26" s="47"/>
      <c r="I26" s="47"/>
      <c r="J26" s="122" t="str">
        <f>IF(表十一!C26=SUM(表十一!D26:I26),"","分项不能于合计数")</f>
        <v/>
      </c>
    </row>
    <row r="27" spans="1:10" ht="18.45" customHeight="1">
      <c r="A27" s="42" t="s">
        <v>2859</v>
      </c>
      <c r="B27" s="184" t="s">
        <v>2860</v>
      </c>
      <c r="C27" s="121">
        <f>SUM(表九!L95)</f>
        <v>1002</v>
      </c>
      <c r="D27" s="47"/>
      <c r="E27" s="47"/>
      <c r="F27" s="47">
        <v>1002</v>
      </c>
      <c r="G27" s="47"/>
      <c r="H27" s="47"/>
      <c r="I27" s="47"/>
      <c r="J27" s="122" t="str">
        <f>IF(表十一!C27=SUM(表十一!D27:I27),"","分项不能于合计数")</f>
        <v/>
      </c>
    </row>
    <row r="28" spans="1:10" ht="18.45" customHeight="1">
      <c r="A28" s="42" t="s">
        <v>1457</v>
      </c>
      <c r="B28" s="184" t="s">
        <v>2870</v>
      </c>
      <c r="C28" s="121">
        <f>SUM(表九!L104)</f>
        <v>50</v>
      </c>
      <c r="D28" s="121">
        <f t="shared" ref="D28:I28" si="4">SUM(D29:D33)</f>
        <v>0</v>
      </c>
      <c r="E28" s="121">
        <f t="shared" si="4"/>
        <v>0</v>
      </c>
      <c r="F28" s="121">
        <f t="shared" si="4"/>
        <v>50</v>
      </c>
      <c r="G28" s="121">
        <f t="shared" si="4"/>
        <v>0</v>
      </c>
      <c r="H28" s="121">
        <f t="shared" si="4"/>
        <v>0</v>
      </c>
      <c r="I28" s="121">
        <f t="shared" si="4"/>
        <v>0</v>
      </c>
      <c r="J28" s="122" t="str">
        <f>IF(表十一!C28=SUM(表十一!D28:I28),"","分项不能于合计数")</f>
        <v/>
      </c>
    </row>
    <row r="29" spans="1:10" ht="18.45" customHeight="1">
      <c r="A29" s="42" t="s">
        <v>2871</v>
      </c>
      <c r="B29" s="184" t="s">
        <v>2872</v>
      </c>
      <c r="C29" s="121">
        <f>SUM(表九!L105)</f>
        <v>50</v>
      </c>
      <c r="D29" s="47"/>
      <c r="E29" s="47"/>
      <c r="F29" s="47">
        <v>50</v>
      </c>
      <c r="G29" s="47"/>
      <c r="H29" s="47"/>
      <c r="I29" s="47"/>
      <c r="J29" s="122" t="str">
        <f>IF(表十一!C29=SUM(表十一!D29:I29),"","分项不能于合计数")</f>
        <v/>
      </c>
    </row>
    <row r="30" spans="1:10" ht="18.45" customHeight="1">
      <c r="A30" s="42" t="s">
        <v>2880</v>
      </c>
      <c r="B30" s="46" t="s">
        <v>2881</v>
      </c>
      <c r="C30" s="121">
        <f>SUM(表九!L110)</f>
        <v>0</v>
      </c>
      <c r="D30" s="47"/>
      <c r="E30" s="47"/>
      <c r="F30" s="47"/>
      <c r="G30" s="47"/>
      <c r="H30" s="47"/>
      <c r="I30" s="47"/>
      <c r="J30" s="122" t="str">
        <f>IF(表十一!C30=SUM(表十一!D30:I30),"","分项不能于合计数")</f>
        <v/>
      </c>
    </row>
    <row r="31" spans="1:10" ht="18.45" customHeight="1">
      <c r="A31" s="42" t="s">
        <v>2888</v>
      </c>
      <c r="B31" s="46" t="s">
        <v>2889</v>
      </c>
      <c r="C31" s="121">
        <f>SUM(表九!L115)</f>
        <v>0</v>
      </c>
      <c r="D31" s="47"/>
      <c r="E31" s="47"/>
      <c r="F31" s="47"/>
      <c r="G31" s="47"/>
      <c r="H31" s="47"/>
      <c r="I31" s="47"/>
      <c r="J31" s="122" t="str">
        <f>IF(表十一!C31=SUM(表十一!D31:I31),"","分项不能于合计数")</f>
        <v/>
      </c>
    </row>
    <row r="32" spans="1:10" ht="18.45" customHeight="1">
      <c r="A32" s="219" t="s">
        <v>3160</v>
      </c>
      <c r="B32" s="220" t="s">
        <v>3161</v>
      </c>
      <c r="C32" s="121"/>
      <c r="D32" s="47"/>
      <c r="E32" s="47"/>
      <c r="F32" s="47"/>
      <c r="G32" s="47"/>
      <c r="H32" s="47"/>
      <c r="I32" s="47"/>
      <c r="J32" s="122" t="str">
        <f>IF(表十一!C32=SUM(表十一!D32:I32),"","分项不能于合计数")</f>
        <v/>
      </c>
    </row>
    <row r="33" spans="1:10" ht="18.45" customHeight="1">
      <c r="A33" s="219" t="s">
        <v>3162</v>
      </c>
      <c r="B33" s="220" t="s">
        <v>3163</v>
      </c>
      <c r="C33" s="121"/>
      <c r="D33" s="47"/>
      <c r="E33" s="47"/>
      <c r="F33" s="47"/>
      <c r="G33" s="47"/>
      <c r="H33" s="47"/>
      <c r="I33" s="47"/>
      <c r="J33" s="122" t="str">
        <f>IF(表十一!C33=SUM(表十一!D33:I33),"","分项不能于合计数")</f>
        <v/>
      </c>
    </row>
    <row r="34" spans="1:10" ht="18.45" customHeight="1">
      <c r="A34" s="42" t="s">
        <v>1655</v>
      </c>
      <c r="B34" s="190" t="s">
        <v>2897</v>
      </c>
      <c r="C34" s="121">
        <f>SUM(表九!L120)</f>
        <v>0</v>
      </c>
      <c r="D34" s="121">
        <f t="shared" ref="D34:I34" si="5">SUM(D35:D42)</f>
        <v>0</v>
      </c>
      <c r="E34" s="121">
        <f t="shared" si="5"/>
        <v>0</v>
      </c>
      <c r="F34" s="121">
        <f t="shared" si="5"/>
        <v>0</v>
      </c>
      <c r="G34" s="121">
        <f t="shared" si="5"/>
        <v>0</v>
      </c>
      <c r="H34" s="121">
        <f t="shared" si="5"/>
        <v>0</v>
      </c>
      <c r="I34" s="121">
        <f t="shared" si="5"/>
        <v>0</v>
      </c>
      <c r="J34" s="122" t="str">
        <f>IF(表十一!C34=SUM(表十一!D34:I34),"","分项不能于合计数")</f>
        <v/>
      </c>
    </row>
    <row r="35" spans="1:10" ht="18.45" customHeight="1">
      <c r="A35" s="42" t="s">
        <v>2898</v>
      </c>
      <c r="B35" s="46" t="s">
        <v>2899</v>
      </c>
      <c r="C35" s="121">
        <f>SUM(表九!L121)</f>
        <v>0</v>
      </c>
      <c r="D35" s="47"/>
      <c r="E35" s="47"/>
      <c r="F35" s="47"/>
      <c r="G35" s="47"/>
      <c r="H35" s="47"/>
      <c r="I35" s="47"/>
      <c r="J35" s="122" t="str">
        <f>IF(表十一!C35=SUM(表十一!D35:I35),"","分项不能于合计数")</f>
        <v/>
      </c>
    </row>
    <row r="36" spans="1:10" ht="18.45" customHeight="1">
      <c r="A36" s="42" t="s">
        <v>2906</v>
      </c>
      <c r="B36" s="46" t="s">
        <v>2907</v>
      </c>
      <c r="C36" s="121">
        <f>SUM(表九!L126)</f>
        <v>0</v>
      </c>
      <c r="D36" s="47"/>
      <c r="E36" s="47"/>
      <c r="F36" s="47"/>
      <c r="G36" s="47"/>
      <c r="H36" s="47"/>
      <c r="I36" s="47"/>
      <c r="J36" s="122" t="str">
        <f>IF(表十一!C36=SUM(表十一!D36:I36),"","分项不能于合计数")</f>
        <v/>
      </c>
    </row>
    <row r="37" spans="1:10" ht="18.45" customHeight="1">
      <c r="A37" s="42" t="s">
        <v>2915</v>
      </c>
      <c r="B37" s="46" t="s">
        <v>2916</v>
      </c>
      <c r="C37" s="121">
        <f>SUM(表九!L131)</f>
        <v>0</v>
      </c>
      <c r="D37" s="47"/>
      <c r="E37" s="47"/>
      <c r="F37" s="47"/>
      <c r="G37" s="47"/>
      <c r="H37" s="47"/>
      <c r="I37" s="47"/>
      <c r="J37" s="122" t="str">
        <f>IF(表十一!C37=SUM(表十一!D37:I37),"","分项不能于合计数")</f>
        <v/>
      </c>
    </row>
    <row r="38" spans="1:10" ht="18.45" customHeight="1">
      <c r="A38" s="42" t="s">
        <v>2933</v>
      </c>
      <c r="B38" s="46" t="s">
        <v>2934</v>
      </c>
      <c r="C38" s="121">
        <f>SUM(表九!L140)</f>
        <v>0</v>
      </c>
      <c r="D38" s="47"/>
      <c r="E38" s="47"/>
      <c r="F38" s="47"/>
      <c r="G38" s="47"/>
      <c r="H38" s="47"/>
      <c r="I38" s="47"/>
      <c r="J38" s="122" t="str">
        <f>IF(表十一!C38=SUM(表十一!D38:I38),"","分项不能于合计数")</f>
        <v/>
      </c>
    </row>
    <row r="39" spans="1:10" ht="18.45" customHeight="1">
      <c r="A39" s="42" t="s">
        <v>2947</v>
      </c>
      <c r="B39" s="46" t="s">
        <v>2948</v>
      </c>
      <c r="C39" s="121">
        <f>SUM(表九!L147)</f>
        <v>0</v>
      </c>
      <c r="D39" s="47"/>
      <c r="E39" s="47"/>
      <c r="F39" s="47"/>
      <c r="G39" s="47"/>
      <c r="H39" s="47"/>
      <c r="I39" s="47"/>
      <c r="J39" s="122" t="str">
        <f>IF(表十一!C39=SUM(表十一!D39:I39),"","分项不能于合计数")</f>
        <v/>
      </c>
    </row>
    <row r="40" spans="1:10" ht="18.45" customHeight="1">
      <c r="A40" s="42" t="s">
        <v>2964</v>
      </c>
      <c r="B40" s="46" t="s">
        <v>2965</v>
      </c>
      <c r="C40" s="121">
        <f>SUM(表九!L156)</f>
        <v>0</v>
      </c>
      <c r="D40" s="47"/>
      <c r="E40" s="47"/>
      <c r="F40" s="47"/>
      <c r="G40" s="47"/>
      <c r="H40" s="47"/>
      <c r="I40" s="47"/>
      <c r="J40" s="122" t="str">
        <f>IF(表十一!C40=SUM(表十一!D40:I40),"","分项不能于合计数")</f>
        <v/>
      </c>
    </row>
    <row r="41" spans="1:10" ht="18.45" customHeight="1">
      <c r="A41" s="42" t="s">
        <v>2969</v>
      </c>
      <c r="B41" s="46" t="s">
        <v>2970</v>
      </c>
      <c r="C41" s="121">
        <f>SUM(表九!L159)</f>
        <v>0</v>
      </c>
      <c r="D41" s="47"/>
      <c r="E41" s="47"/>
      <c r="F41" s="47"/>
      <c r="G41" s="47"/>
      <c r="H41" s="47"/>
      <c r="I41" s="47"/>
      <c r="J41" s="122" t="str">
        <f>IF(表十一!C41=SUM(表十一!D41:I41),"","分项不能于合计数")</f>
        <v/>
      </c>
    </row>
    <row r="42" spans="1:10" ht="18.45" customHeight="1">
      <c r="A42" s="42" t="s">
        <v>2974</v>
      </c>
      <c r="B42" s="46" t="s">
        <v>2975</v>
      </c>
      <c r="C42" s="121">
        <f>SUM(表九!L162)</f>
        <v>0</v>
      </c>
      <c r="D42" s="47"/>
      <c r="E42" s="47"/>
      <c r="F42" s="47"/>
      <c r="G42" s="47"/>
      <c r="H42" s="47"/>
      <c r="I42" s="47"/>
      <c r="J42" s="122" t="str">
        <f>IF(表十一!C42=SUM(表十一!D42:I42),"","分项不能于合计数")</f>
        <v/>
      </c>
    </row>
    <row r="43" spans="1:10" ht="18.45" customHeight="1">
      <c r="A43" s="42" t="s">
        <v>1758</v>
      </c>
      <c r="B43" s="190" t="s">
        <v>2976</v>
      </c>
      <c r="C43" s="121">
        <f>SUM(表九!L163)</f>
        <v>0</v>
      </c>
      <c r="D43" s="121">
        <f t="shared" ref="D43:I43" si="6">SUM(D44)</f>
        <v>0</v>
      </c>
      <c r="E43" s="121">
        <f t="shared" si="6"/>
        <v>0</v>
      </c>
      <c r="F43" s="121">
        <f t="shared" si="6"/>
        <v>0</v>
      </c>
      <c r="G43" s="121">
        <f t="shared" si="6"/>
        <v>0</v>
      </c>
      <c r="H43" s="121">
        <f t="shared" si="6"/>
        <v>0</v>
      </c>
      <c r="I43" s="121">
        <f t="shared" si="6"/>
        <v>0</v>
      </c>
      <c r="J43" s="122" t="str">
        <f>IF(表十一!C43=SUM(表十一!D43:I43),"","分项不能于合计数")</f>
        <v/>
      </c>
    </row>
    <row r="44" spans="1:10" ht="18.45" customHeight="1">
      <c r="A44" s="42" t="s">
        <v>2977</v>
      </c>
      <c r="B44" s="46" t="s">
        <v>2978</v>
      </c>
      <c r="C44" s="121">
        <f>SUM(表九!L164)</f>
        <v>0</v>
      </c>
      <c r="D44" s="47"/>
      <c r="E44" s="47"/>
      <c r="F44" s="47"/>
      <c r="G44" s="47"/>
      <c r="H44" s="47"/>
      <c r="I44" s="47"/>
      <c r="J44" s="122" t="str">
        <f>IF(表十一!C44=SUM(表十一!D44:I44),"","分项不能于合计数")</f>
        <v/>
      </c>
    </row>
    <row r="45" spans="1:10" ht="18.45" customHeight="1">
      <c r="A45" s="42" t="s">
        <v>2264</v>
      </c>
      <c r="B45" s="190" t="s">
        <v>2983</v>
      </c>
      <c r="C45" s="121">
        <f>SUM(表九!L167)</f>
        <v>258</v>
      </c>
      <c r="D45" s="121">
        <f t="shared" ref="D45:I45" si="7">SUM(D46:D48)</f>
        <v>0</v>
      </c>
      <c r="E45" s="121">
        <f t="shared" si="7"/>
        <v>0</v>
      </c>
      <c r="F45" s="121">
        <f t="shared" si="7"/>
        <v>258</v>
      </c>
      <c r="G45" s="121">
        <f t="shared" si="7"/>
        <v>0</v>
      </c>
      <c r="H45" s="121">
        <f t="shared" si="7"/>
        <v>0</v>
      </c>
      <c r="I45" s="121">
        <f t="shared" si="7"/>
        <v>0</v>
      </c>
      <c r="J45" s="122" t="str">
        <f>IF(表十一!C45=SUM(表十一!D45:I45),"","分项不能于合计数")</f>
        <v/>
      </c>
    </row>
    <row r="46" spans="1:10" ht="18.45" customHeight="1">
      <c r="A46" s="42" t="s">
        <v>2984</v>
      </c>
      <c r="B46" s="46" t="s">
        <v>2985</v>
      </c>
      <c r="C46" s="121">
        <f>SUM(表九!L168)</f>
        <v>0</v>
      </c>
      <c r="D46" s="47"/>
      <c r="E46" s="47"/>
      <c r="F46" s="47"/>
      <c r="G46" s="47"/>
      <c r="H46" s="47"/>
      <c r="I46" s="47"/>
      <c r="J46" s="122" t="str">
        <f>IF(表十一!C46=SUM(表十一!D46:I46),"","分项不能于合计数")</f>
        <v/>
      </c>
    </row>
    <row r="47" spans="1:10" ht="18.45" customHeight="1">
      <c r="A47" s="42" t="s">
        <v>2992</v>
      </c>
      <c r="B47" s="46" t="s">
        <v>2993</v>
      </c>
      <c r="C47" s="121">
        <f>SUM(表九!L172)</f>
        <v>0</v>
      </c>
      <c r="D47" s="47"/>
      <c r="E47" s="47"/>
      <c r="F47" s="47"/>
      <c r="G47" s="47"/>
      <c r="H47" s="47"/>
      <c r="I47" s="47"/>
      <c r="J47" s="122" t="str">
        <f>IF(表十一!C47=SUM(表十一!D47:I47),"","分项不能于合计数")</f>
        <v/>
      </c>
    </row>
    <row r="48" spans="1:10" ht="18.45" customHeight="1">
      <c r="A48" s="42" t="s">
        <v>3010</v>
      </c>
      <c r="B48" s="46" t="s">
        <v>3011</v>
      </c>
      <c r="C48" s="121">
        <f>SUM(表九!L181)</f>
        <v>258</v>
      </c>
      <c r="D48" s="47"/>
      <c r="E48" s="47"/>
      <c r="F48" s="47">
        <v>258</v>
      </c>
      <c r="G48" s="47"/>
      <c r="H48" s="47"/>
      <c r="I48" s="47"/>
      <c r="J48" s="122" t="str">
        <f>IF(表十一!C48=SUM(表十一!D48:I48),"","分项不能于合计数")</f>
        <v/>
      </c>
    </row>
    <row r="49" spans="1:10" ht="18.45" customHeight="1">
      <c r="A49" s="42" t="s">
        <v>2269</v>
      </c>
      <c r="B49" s="190" t="s">
        <v>3032</v>
      </c>
      <c r="C49" s="121">
        <f>SUM(表九!L192)</f>
        <v>13000</v>
      </c>
      <c r="D49" s="47">
        <v>13000</v>
      </c>
      <c r="E49" s="47"/>
      <c r="F49" s="47"/>
      <c r="G49" s="47"/>
      <c r="H49" s="47"/>
      <c r="I49" s="47"/>
      <c r="J49" s="122" t="str">
        <f>IF(表十一!C49=SUM(表十一!D49:I49),"","分项不能于合计数")</f>
        <v/>
      </c>
    </row>
    <row r="50" spans="1:10" ht="18.45" customHeight="1">
      <c r="A50" s="42" t="s">
        <v>2281</v>
      </c>
      <c r="B50" s="190" t="s">
        <v>3063</v>
      </c>
      <c r="C50" s="121">
        <f>SUM(表九!L208)</f>
        <v>0</v>
      </c>
      <c r="D50" s="47"/>
      <c r="E50" s="47"/>
      <c r="F50" s="47"/>
      <c r="G50" s="47"/>
      <c r="H50" s="47"/>
      <c r="I50" s="47"/>
      <c r="J50" s="122" t="str">
        <f>IF(表十一!C50=SUM(表十一!D50:I50),"","分项不能于合计数")</f>
        <v/>
      </c>
    </row>
    <row r="51" spans="1:10" ht="18.45" customHeight="1">
      <c r="A51" s="42" t="s">
        <v>3094</v>
      </c>
      <c r="B51" s="42" t="s">
        <v>3095</v>
      </c>
      <c r="C51" s="121">
        <f>SUM(表九!L224)</f>
        <v>0</v>
      </c>
      <c r="D51" s="47"/>
      <c r="E51" s="47"/>
      <c r="F51" s="47"/>
      <c r="G51" s="47"/>
      <c r="H51" s="47"/>
      <c r="I51" s="47"/>
      <c r="J51" s="122" t="str">
        <f>IF(表十一!C51=SUM(表十一!D51:I51),"","分项不能于合计数")</f>
        <v/>
      </c>
    </row>
    <row r="52" spans="1:10" ht="20.100000000000001" customHeight="1">
      <c r="A52" s="42"/>
      <c r="B52" s="42"/>
      <c r="C52" s="47"/>
      <c r="D52" s="47"/>
      <c r="E52" s="47"/>
      <c r="F52" s="47"/>
      <c r="G52" s="47"/>
      <c r="H52" s="47"/>
      <c r="I52" s="47"/>
    </row>
    <row r="53" spans="1:10" ht="20.100000000000001" customHeight="1">
      <c r="A53" s="42"/>
      <c r="B53" s="42"/>
      <c r="C53" s="47"/>
      <c r="D53" s="47"/>
      <c r="E53" s="47"/>
      <c r="F53" s="47"/>
      <c r="G53" s="47"/>
      <c r="H53" s="47"/>
      <c r="I53" s="47"/>
    </row>
    <row r="54" spans="1:10" ht="20.100000000000001" customHeight="1">
      <c r="A54" s="42"/>
      <c r="B54" s="217" t="s">
        <v>2491</v>
      </c>
      <c r="C54" s="121">
        <f>SUM(表九!L251)</f>
        <v>146566</v>
      </c>
      <c r="D54" s="121">
        <f t="shared" ref="D54:I54" si="8">SUM(D6,D10,D14,D17,D28,D34,D43,D45,D49,D50,D51)</f>
        <v>36000</v>
      </c>
      <c r="E54" s="121">
        <f t="shared" si="8"/>
        <v>30000</v>
      </c>
      <c r="F54" s="121">
        <f t="shared" si="8"/>
        <v>80566</v>
      </c>
      <c r="G54" s="121">
        <f t="shared" si="8"/>
        <v>0</v>
      </c>
      <c r="H54" s="121">
        <f t="shared" si="8"/>
        <v>0</v>
      </c>
      <c r="I54" s="121">
        <f t="shared" si="8"/>
        <v>0</v>
      </c>
      <c r="J54" s="122" t="str">
        <f>IF(表十一!C54=SUM(表十一!D54:I54),"","分项不能于合计数")</f>
        <v/>
      </c>
    </row>
    <row r="55" spans="1:10" ht="20.100000000000001" customHeight="1"/>
    <row r="56" spans="1:10">
      <c r="E56" s="221" t="str">
        <f>IF(E54=表九!E253,"","表九转移支付收入不等于表十一转移支付收入安排数")</f>
        <v/>
      </c>
      <c r="F56" s="221" t="str">
        <f>IF(F54=表九!E255,"","表九上年结余收入不等于表十一上年结余安排数")</f>
        <v/>
      </c>
      <c r="G56" s="221" t="str">
        <f>IF(G54=表九!E256,"","表九调入资金不等于表十一调入资金安排数")</f>
        <v/>
      </c>
      <c r="H56" s="221" t="str">
        <f>IF(H54=表九!E258,"","表九地方政府债务转贷收入不等于表十一政府债务资金安排数")</f>
        <v/>
      </c>
    </row>
  </sheetData>
  <sheetProtection formatCells="0" formatColumns="0" formatRows="0" insertColumns="0" insertRows="0" insertHyperlinks="0" deleteColumns="0" deleteRows="0" sort="0" autoFilter="0" pivotTables="0"/>
  <autoFilter ref="A5:J51"/>
  <mergeCells count="11">
    <mergeCell ref="J4:J5"/>
    <mergeCell ref="A4:A5"/>
    <mergeCell ref="B4:B5"/>
    <mergeCell ref="C4:C5"/>
    <mergeCell ref="D4:D5"/>
    <mergeCell ref="E4:E5"/>
    <mergeCell ref="B2:I2"/>
    <mergeCell ref="F4:F5"/>
    <mergeCell ref="G4:G5"/>
    <mergeCell ref="H4:H5"/>
    <mergeCell ref="I4:I5"/>
  </mergeCells>
  <phoneticPr fontId="23" type="noConversion"/>
  <printOptions horizontalCentered="1"/>
  <pageMargins left="0.47013890000000003" right="0.47013890000000003" top="0.59027779999999996" bottom="0.47013890000000003" header="0.3097222" footer="0.3097222"/>
  <pageSetup paperSize="9" scale="80" orientation="landscape" errors="blank"/>
</worksheet>
</file>

<file path=xl/worksheets/sheet16.xml><?xml version="1.0" encoding="utf-8"?>
<worksheet xmlns="http://schemas.openxmlformats.org/spreadsheetml/2006/main" xmlns:r="http://schemas.openxmlformats.org/officeDocument/2006/relationships">
  <dimension ref="A1:IV6"/>
  <sheetViews>
    <sheetView zoomScale="85" zoomScaleNormal="85" zoomScaleSheetLayoutView="100" workbookViewId="0">
      <pane xSplit="1" ySplit="5" topLeftCell="B6" activePane="bottomRight" state="frozen"/>
      <selection pane="topRight" activeCell="B1" sqref="B1"/>
      <selection pane="bottomLeft" activeCell="A6" sqref="A6"/>
      <selection pane="bottomRight" activeCell="X21" sqref="X21"/>
    </sheetView>
  </sheetViews>
  <sheetFormatPr defaultColWidth="6.8984375" defaultRowHeight="15.6"/>
  <cols>
    <col min="1" max="1" width="7.69921875" style="222" customWidth="1"/>
    <col min="2" max="2" width="7.8984375" style="222" customWidth="1"/>
    <col min="3" max="3" width="7.5" style="222" customWidth="1"/>
    <col min="4" max="4" width="5.5" style="222" customWidth="1"/>
    <col min="5" max="7" width="6" style="222" customWidth="1"/>
    <col min="8" max="8" width="4.59765625" style="222" customWidth="1"/>
    <col min="9" max="9" width="6" style="222" customWidth="1"/>
    <col min="10" max="10" width="4.59765625" style="222" customWidth="1"/>
    <col min="11" max="11" width="8" style="222" customWidth="1"/>
    <col min="12" max="48" width="4.59765625" style="222" customWidth="1"/>
    <col min="49" max="49" width="6.69921875" style="222" bestFit="1" customWidth="1"/>
    <col min="50" max="50" width="4.59765625" style="222" customWidth="1"/>
    <col min="51" max="51" width="6.69921875" style="222" bestFit="1" customWidth="1"/>
    <col min="52" max="52" width="4.59765625" style="222" customWidth="1"/>
    <col min="53" max="64" width="9" style="222" customWidth="1"/>
    <col min="65" max="224" width="6.8984375" style="222" customWidth="1"/>
    <col min="225" max="251" width="9" style="222" customWidth="1"/>
    <col min="252" max="252" width="13.8984375" style="222" customWidth="1"/>
    <col min="253" max="256" width="6.8984375" style="222"/>
  </cols>
  <sheetData>
    <row r="1" spans="1:52" s="18" customFormat="1">
      <c r="A1" s="223" t="s">
        <v>3164</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row>
    <row r="2" spans="1:52" s="18" customFormat="1" ht="26.25" customHeight="1">
      <c r="A2" s="326" t="s">
        <v>3165</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t="s">
        <v>3165</v>
      </c>
      <c r="AD2" s="326"/>
      <c r="AE2" s="326"/>
      <c r="AF2" s="326"/>
      <c r="AG2" s="326"/>
      <c r="AH2" s="326"/>
      <c r="AI2" s="326"/>
      <c r="AJ2" s="326"/>
      <c r="AK2" s="326"/>
      <c r="AL2" s="326"/>
      <c r="AM2" s="326"/>
      <c r="AN2" s="326"/>
      <c r="AO2" s="326"/>
      <c r="AP2" s="326"/>
      <c r="AQ2" s="326"/>
      <c r="AR2" s="326"/>
      <c r="AS2" s="326"/>
      <c r="AT2" s="326"/>
      <c r="AU2" s="326"/>
      <c r="AV2" s="326"/>
      <c r="AW2" s="326"/>
      <c r="AX2" s="326"/>
      <c r="AY2" s="326"/>
      <c r="AZ2" s="326"/>
    </row>
    <row r="3" spans="1:52" s="18" customFormat="1" ht="14.4">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7"/>
    </row>
    <row r="4" spans="1:52" s="19" customFormat="1" ht="19.5" customHeight="1">
      <c r="A4" s="327" t="s">
        <v>3166</v>
      </c>
      <c r="B4" s="328" t="s">
        <v>3167</v>
      </c>
      <c r="C4" s="328" t="s">
        <v>3168</v>
      </c>
      <c r="D4" s="328" t="s">
        <v>3169</v>
      </c>
      <c r="E4" s="328"/>
      <c r="F4" s="328"/>
      <c r="G4" s="328"/>
      <c r="H4" s="328"/>
      <c r="I4" s="328"/>
      <c r="J4" s="328"/>
      <c r="K4" s="328" t="s">
        <v>3170</v>
      </c>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229"/>
      <c r="AV4" s="229"/>
      <c r="AW4" s="328" t="s">
        <v>3171</v>
      </c>
      <c r="AX4" s="328"/>
      <c r="AY4" s="328"/>
      <c r="AZ4" s="229"/>
    </row>
    <row r="5" spans="1:52" s="20" customFormat="1" ht="132.75" customHeight="1">
      <c r="A5" s="327"/>
      <c r="B5" s="328"/>
      <c r="C5" s="328"/>
      <c r="D5" s="228" t="s">
        <v>2538</v>
      </c>
      <c r="E5" s="230" t="s">
        <v>3172</v>
      </c>
      <c r="F5" s="230" t="s">
        <v>3173</v>
      </c>
      <c r="G5" s="230" t="s">
        <v>3174</v>
      </c>
      <c r="H5" s="230" t="s">
        <v>3175</v>
      </c>
      <c r="I5" s="230" t="s">
        <v>3176</v>
      </c>
      <c r="J5" s="230" t="s">
        <v>3177</v>
      </c>
      <c r="K5" s="228" t="s">
        <v>2538</v>
      </c>
      <c r="L5" s="230" t="s">
        <v>2572</v>
      </c>
      <c r="M5" s="230" t="s">
        <v>2573</v>
      </c>
      <c r="N5" s="230" t="s">
        <v>2574</v>
      </c>
      <c r="O5" s="230" t="s">
        <v>2575</v>
      </c>
      <c r="P5" s="230" t="s">
        <v>3178</v>
      </c>
      <c r="Q5" s="230" t="s">
        <v>2577</v>
      </c>
      <c r="R5" s="230" t="s">
        <v>2578</v>
      </c>
      <c r="S5" s="230" t="s">
        <v>2579</v>
      </c>
      <c r="T5" s="230" t="s">
        <v>2580</v>
      </c>
      <c r="U5" s="230" t="s">
        <v>2581</v>
      </c>
      <c r="V5" s="230" t="s">
        <v>2582</v>
      </c>
      <c r="W5" s="230" t="s">
        <v>2583</v>
      </c>
      <c r="X5" s="230" t="s">
        <v>2584</v>
      </c>
      <c r="Y5" s="230" t="s">
        <v>2585</v>
      </c>
      <c r="Z5" s="230" t="s">
        <v>2586</v>
      </c>
      <c r="AA5" s="230" t="s">
        <v>2587</v>
      </c>
      <c r="AB5" s="230" t="s">
        <v>2588</v>
      </c>
      <c r="AC5" s="230" t="s">
        <v>2589</v>
      </c>
      <c r="AD5" s="230" t="s">
        <v>2590</v>
      </c>
      <c r="AE5" s="231" t="s">
        <v>2591</v>
      </c>
      <c r="AF5" s="231" t="s">
        <v>2592</v>
      </c>
      <c r="AG5" s="231" t="s">
        <v>2593</v>
      </c>
      <c r="AH5" s="231" t="s">
        <v>2594</v>
      </c>
      <c r="AI5" s="231" t="s">
        <v>2595</v>
      </c>
      <c r="AJ5" s="231" t="s">
        <v>2596</v>
      </c>
      <c r="AK5" s="231" t="s">
        <v>2597</v>
      </c>
      <c r="AL5" s="231" t="s">
        <v>3179</v>
      </c>
      <c r="AM5" s="231" t="s">
        <v>2599</v>
      </c>
      <c r="AN5" s="231" t="s">
        <v>2600</v>
      </c>
      <c r="AO5" s="231" t="s">
        <v>2601</v>
      </c>
      <c r="AP5" s="231" t="s">
        <v>2602</v>
      </c>
      <c r="AQ5" s="231" t="s">
        <v>2603</v>
      </c>
      <c r="AR5" s="231" t="s">
        <v>2604</v>
      </c>
      <c r="AS5" s="231" t="s">
        <v>2605</v>
      </c>
      <c r="AT5" s="231" t="s">
        <v>2606</v>
      </c>
      <c r="AU5" s="232" t="s">
        <v>3180</v>
      </c>
      <c r="AV5" s="233" t="s">
        <v>3181</v>
      </c>
      <c r="AW5" s="228" t="s">
        <v>2538</v>
      </c>
      <c r="AX5" s="230" t="s">
        <v>3182</v>
      </c>
      <c r="AY5" s="230" t="s">
        <v>3183</v>
      </c>
      <c r="AZ5" s="233" t="s">
        <v>3184</v>
      </c>
    </row>
    <row r="6" spans="1:52" s="21" customFormat="1" ht="14.4">
      <c r="A6" s="234" t="s">
        <v>2563</v>
      </c>
      <c r="B6" s="235">
        <f>C6+D6+K6+AU6+AV6-AW6-AZ6</f>
        <v>232505</v>
      </c>
      <c r="C6" s="235">
        <f>'表六 (1)'!B7</f>
        <v>110000</v>
      </c>
      <c r="D6" s="235">
        <f>SUM(E6:J6)</f>
        <v>10886</v>
      </c>
      <c r="E6" s="236">
        <v>419</v>
      </c>
      <c r="F6" s="236">
        <v>709</v>
      </c>
      <c r="G6" s="236">
        <v>2549</v>
      </c>
      <c r="H6" s="236">
        <v>1328</v>
      </c>
      <c r="I6" s="236">
        <v>5881</v>
      </c>
      <c r="J6" s="236">
        <v>0</v>
      </c>
      <c r="K6" s="235">
        <f>SUM(L6:AT6)</f>
        <v>130576</v>
      </c>
      <c r="L6" s="237">
        <v>0</v>
      </c>
      <c r="M6" s="238">
        <v>59234</v>
      </c>
      <c r="N6" s="239">
        <v>21906</v>
      </c>
      <c r="O6" s="239">
        <v>-13297</v>
      </c>
      <c r="P6" s="239">
        <v>0</v>
      </c>
      <c r="Q6" s="239">
        <v>0</v>
      </c>
      <c r="R6" s="239">
        <v>3480</v>
      </c>
      <c r="S6" s="239">
        <v>3000</v>
      </c>
      <c r="T6" s="239">
        <v>17140</v>
      </c>
      <c r="U6" s="239">
        <v>0</v>
      </c>
      <c r="V6" s="239">
        <v>0</v>
      </c>
      <c r="W6" s="239">
        <v>0</v>
      </c>
      <c r="X6" s="239">
        <v>1563</v>
      </c>
      <c r="Y6" s="239">
        <v>0</v>
      </c>
      <c r="Z6" s="239">
        <v>0</v>
      </c>
      <c r="AA6" s="239">
        <v>0</v>
      </c>
      <c r="AB6" s="239">
        <v>149</v>
      </c>
      <c r="AC6" s="239">
        <v>13114</v>
      </c>
      <c r="AD6" s="239">
        <v>0</v>
      </c>
      <c r="AE6" s="239">
        <v>0</v>
      </c>
      <c r="AF6" s="239">
        <v>7781</v>
      </c>
      <c r="AG6" s="239">
        <v>4943</v>
      </c>
      <c r="AH6" s="239">
        <v>0</v>
      </c>
      <c r="AI6" s="239">
        <v>0</v>
      </c>
      <c r="AJ6" s="239">
        <v>11563</v>
      </c>
      <c r="AK6" s="239">
        <v>0</v>
      </c>
      <c r="AL6" s="239">
        <v>0</v>
      </c>
      <c r="AM6" s="239">
        <v>0</v>
      </c>
      <c r="AN6" s="239">
        <v>0</v>
      </c>
      <c r="AO6" s="239">
        <v>0</v>
      </c>
      <c r="AP6" s="239">
        <v>0</v>
      </c>
      <c r="AQ6" s="239">
        <v>0</v>
      </c>
      <c r="AR6" s="239">
        <v>0</v>
      </c>
      <c r="AS6" s="239">
        <v>0</v>
      </c>
      <c r="AT6" s="239">
        <v>0</v>
      </c>
      <c r="AU6" s="240">
        <v>0</v>
      </c>
      <c r="AV6" s="236">
        <v>0</v>
      </c>
      <c r="AW6" s="235">
        <f>SUM(AX6:AY6)</f>
        <v>18957</v>
      </c>
      <c r="AX6" s="236">
        <v>-976</v>
      </c>
      <c r="AY6" s="236">
        <v>19933</v>
      </c>
      <c r="AZ6" s="236">
        <v>0</v>
      </c>
    </row>
  </sheetData>
  <sheetProtection formatCells="0" formatColumns="0" formatRows="0" insertColumns="0" insertRows="0" insertHyperlinks="0" deleteColumns="0" deleteRows="0" sort="0" autoFilter="0" pivotTables="0"/>
  <mergeCells count="8">
    <mergeCell ref="A2:AB2"/>
    <mergeCell ref="AC2:AZ2"/>
    <mergeCell ref="A4:A5"/>
    <mergeCell ref="B4:B5"/>
    <mergeCell ref="C4:C5"/>
    <mergeCell ref="D4:J4"/>
    <mergeCell ref="K4:AT4"/>
    <mergeCell ref="AW4:AY4"/>
  </mergeCells>
  <phoneticPr fontId="23" type="noConversion"/>
  <printOptions horizontalCentered="1"/>
  <pageMargins left="0.70833330000000005" right="0.70833330000000005" top="0.74791660000000004" bottom="0.74791660000000004" header="0.3152778" footer="0.3152778"/>
  <pageSetup paperSize="9" scale="60" orientation="landscape" errors="blank"/>
</worksheet>
</file>

<file path=xl/worksheets/sheet17.xml><?xml version="1.0" encoding="utf-8"?>
<worksheet xmlns="http://schemas.openxmlformats.org/spreadsheetml/2006/main" xmlns:r="http://schemas.openxmlformats.org/officeDocument/2006/relationships">
  <dimension ref="A1:IV6"/>
  <sheetViews>
    <sheetView zoomScale="85" zoomScaleNormal="85" zoomScaleSheetLayoutView="100" workbookViewId="0">
      <selection activeCell="P25" sqref="P25"/>
    </sheetView>
  </sheetViews>
  <sheetFormatPr defaultColWidth="8.69921875" defaultRowHeight="15.6"/>
  <cols>
    <col min="1" max="256" width="8.69921875" style="241"/>
  </cols>
  <sheetData>
    <row r="1" spans="1:18">
      <c r="A1" s="242" t="s">
        <v>3185</v>
      </c>
      <c r="B1" s="243"/>
      <c r="C1" s="243"/>
      <c r="D1" s="243"/>
      <c r="E1" s="243"/>
      <c r="F1" s="243"/>
      <c r="G1" s="243"/>
      <c r="H1" s="243"/>
      <c r="I1" s="243"/>
      <c r="J1" s="243"/>
      <c r="K1" s="243"/>
      <c r="L1" s="243"/>
      <c r="M1" s="243"/>
      <c r="N1" s="243"/>
      <c r="O1" s="243"/>
      <c r="P1" s="243"/>
      <c r="Q1" s="243"/>
      <c r="R1" s="244"/>
    </row>
    <row r="2" spans="1:18" ht="20.399999999999999">
      <c r="A2" s="329" t="s">
        <v>3186</v>
      </c>
      <c r="B2" s="329" t="s">
        <v>3187</v>
      </c>
      <c r="C2" s="329"/>
      <c r="D2" s="329"/>
      <c r="E2" s="329"/>
      <c r="F2" s="329"/>
      <c r="G2" s="329"/>
      <c r="H2" s="329"/>
      <c r="I2" s="329"/>
      <c r="J2" s="329"/>
      <c r="K2" s="329"/>
      <c r="L2" s="329"/>
      <c r="M2" s="329"/>
      <c r="N2" s="329"/>
      <c r="O2" s="329"/>
      <c r="P2" s="329"/>
      <c r="Q2" s="329"/>
      <c r="R2" s="245"/>
    </row>
    <row r="3" spans="1:18">
      <c r="A3" s="246"/>
      <c r="B3" s="246"/>
      <c r="C3" s="246"/>
      <c r="D3" s="246"/>
      <c r="E3" s="246"/>
      <c r="F3" s="246"/>
      <c r="G3" s="246"/>
      <c r="H3" s="246"/>
      <c r="I3" s="246"/>
      <c r="J3" s="246"/>
      <c r="K3" s="246"/>
      <c r="L3" s="246"/>
      <c r="M3" s="246"/>
      <c r="N3" s="246"/>
      <c r="O3" s="246"/>
      <c r="P3" s="246"/>
      <c r="Q3" s="246"/>
      <c r="R3" s="246" t="s">
        <v>22</v>
      </c>
    </row>
    <row r="4" spans="1:18">
      <c r="A4" s="330" t="s">
        <v>2534</v>
      </c>
      <c r="B4" s="331" t="s">
        <v>2535</v>
      </c>
      <c r="C4" s="332"/>
      <c r="D4" s="332"/>
      <c r="E4" s="332"/>
      <c r="F4" s="332"/>
      <c r="G4" s="332"/>
      <c r="H4" s="332"/>
      <c r="I4" s="332"/>
      <c r="J4" s="332"/>
      <c r="K4" s="332"/>
      <c r="L4" s="332"/>
      <c r="M4" s="332"/>
      <c r="N4" s="332"/>
      <c r="O4" s="332"/>
      <c r="P4" s="332"/>
      <c r="Q4" s="332"/>
      <c r="R4" s="333"/>
    </row>
    <row r="5" spans="1:18" ht="60">
      <c r="A5" s="330"/>
      <c r="B5" s="247" t="s">
        <v>2494</v>
      </c>
      <c r="C5" s="247" t="s">
        <v>3188</v>
      </c>
      <c r="D5" s="247" t="s">
        <v>3189</v>
      </c>
      <c r="E5" s="247" t="s">
        <v>3190</v>
      </c>
      <c r="F5" s="247" t="s">
        <v>3191</v>
      </c>
      <c r="G5" s="247" t="s">
        <v>3192</v>
      </c>
      <c r="H5" s="247" t="s">
        <v>3193</v>
      </c>
      <c r="I5" s="247" t="s">
        <v>3194</v>
      </c>
      <c r="J5" s="247" t="s">
        <v>3195</v>
      </c>
      <c r="K5" s="247" t="s">
        <v>3196</v>
      </c>
      <c r="L5" s="247" t="s">
        <v>3197</v>
      </c>
      <c r="M5" s="247" t="s">
        <v>3198</v>
      </c>
      <c r="N5" s="247" t="s">
        <v>3199</v>
      </c>
      <c r="O5" s="247" t="s">
        <v>3200</v>
      </c>
      <c r="P5" s="247" t="s">
        <v>3201</v>
      </c>
      <c r="Q5" s="247" t="s">
        <v>3202</v>
      </c>
      <c r="R5" s="247" t="s">
        <v>3203</v>
      </c>
    </row>
    <row r="6" spans="1:18" s="22" customFormat="1">
      <c r="A6" s="248" t="s">
        <v>2563</v>
      </c>
      <c r="B6" s="249">
        <f>SUM(C6:R6)</f>
        <v>50000</v>
      </c>
      <c r="C6" s="248">
        <v>0</v>
      </c>
      <c r="D6" s="248">
        <v>0</v>
      </c>
      <c r="E6" s="248">
        <v>0</v>
      </c>
      <c r="F6" s="248">
        <v>0</v>
      </c>
      <c r="G6" s="248">
        <v>0</v>
      </c>
      <c r="H6" s="250">
        <v>50000</v>
      </c>
      <c r="I6" s="248">
        <v>0</v>
      </c>
      <c r="J6" s="248">
        <v>0</v>
      </c>
      <c r="K6" s="248">
        <v>0</v>
      </c>
      <c r="L6" s="248">
        <v>0</v>
      </c>
      <c r="M6" s="248">
        <v>0</v>
      </c>
      <c r="N6" s="248">
        <v>0</v>
      </c>
      <c r="O6" s="248">
        <v>0</v>
      </c>
      <c r="P6" s="248">
        <v>0</v>
      </c>
      <c r="Q6" s="248">
        <v>0</v>
      </c>
      <c r="R6" s="248">
        <v>0</v>
      </c>
    </row>
  </sheetData>
  <sheetProtection formatCells="0" formatColumns="0" formatRows="0" insertColumns="0" insertRows="0" insertHyperlinks="0" deleteColumns="0" deleteRows="0" sort="0" autoFilter="0" pivotTables="0"/>
  <mergeCells count="3">
    <mergeCell ref="A2:Q2"/>
    <mergeCell ref="A4:A5"/>
    <mergeCell ref="B4:R4"/>
  </mergeCells>
  <phoneticPr fontId="23" type="noConversion"/>
  <pageMargins left="0.7" right="0.7" top="0.75" bottom="0.75" header="0.3" footer="0.3"/>
  <pageSetup orientation="landscape" errors="blank" r:id="rId1"/>
</worksheet>
</file>

<file path=xl/worksheets/sheet18.xml><?xml version="1.0" encoding="utf-8"?>
<worksheet xmlns="http://schemas.openxmlformats.org/spreadsheetml/2006/main" xmlns:r="http://schemas.openxmlformats.org/officeDocument/2006/relationships">
  <dimension ref="A1:IV6"/>
  <sheetViews>
    <sheetView zoomScaleSheetLayoutView="100" workbookViewId="0">
      <selection activeCell="N22" sqref="N22"/>
    </sheetView>
  </sheetViews>
  <sheetFormatPr defaultColWidth="8.69921875" defaultRowHeight="15.6"/>
  <cols>
    <col min="1" max="256" width="8.69921875" style="241"/>
  </cols>
  <sheetData>
    <row r="1" spans="1:13">
      <c r="A1" s="242" t="s">
        <v>3204</v>
      </c>
      <c r="B1" s="243"/>
      <c r="C1" s="243"/>
      <c r="D1" s="243"/>
      <c r="E1" s="243"/>
      <c r="F1" s="243"/>
      <c r="G1" s="243"/>
      <c r="H1" s="243"/>
      <c r="I1" s="243"/>
      <c r="J1" s="243"/>
      <c r="K1" s="243"/>
      <c r="L1" s="243"/>
    </row>
    <row r="2" spans="1:13" ht="20.399999999999999">
      <c r="A2" s="329" t="s">
        <v>3205</v>
      </c>
      <c r="B2" s="329" t="s">
        <v>3187</v>
      </c>
      <c r="C2" s="329"/>
      <c r="D2" s="329"/>
      <c r="E2" s="329"/>
      <c r="F2" s="329"/>
      <c r="G2" s="329"/>
      <c r="H2" s="329"/>
      <c r="I2" s="329"/>
      <c r="J2" s="329"/>
      <c r="K2" s="329"/>
      <c r="L2" s="329"/>
    </row>
    <row r="3" spans="1:13">
      <c r="A3" s="246"/>
      <c r="B3" s="246"/>
      <c r="C3" s="246"/>
      <c r="D3" s="246"/>
      <c r="E3" s="246"/>
      <c r="F3" s="246"/>
      <c r="G3" s="246"/>
      <c r="H3" s="246"/>
      <c r="I3" s="246"/>
      <c r="J3" s="246"/>
      <c r="K3" s="246"/>
      <c r="L3" s="334" t="s">
        <v>22</v>
      </c>
      <c r="M3" s="334"/>
    </row>
    <row r="4" spans="1:13" ht="15.6" customHeight="1">
      <c r="A4" s="335" t="s">
        <v>2534</v>
      </c>
      <c r="B4" s="331" t="s">
        <v>3206</v>
      </c>
      <c r="C4" s="332"/>
      <c r="D4" s="332"/>
      <c r="E4" s="332"/>
      <c r="F4" s="332"/>
      <c r="G4" s="332"/>
      <c r="H4" s="332"/>
      <c r="I4" s="332"/>
      <c r="J4" s="332"/>
      <c r="K4" s="332"/>
      <c r="L4" s="332"/>
      <c r="M4" s="333"/>
    </row>
    <row r="5" spans="1:13" ht="36">
      <c r="A5" s="335"/>
      <c r="B5" s="247" t="s">
        <v>2494</v>
      </c>
      <c r="C5" s="247" t="s">
        <v>820</v>
      </c>
      <c r="D5" s="247" t="s">
        <v>919</v>
      </c>
      <c r="E5" s="247" t="s">
        <v>1287</v>
      </c>
      <c r="F5" s="247" t="s">
        <v>1423</v>
      </c>
      <c r="G5" s="247" t="s">
        <v>1458</v>
      </c>
      <c r="H5" s="247" t="s">
        <v>1656</v>
      </c>
      <c r="I5" s="247" t="s">
        <v>1759</v>
      </c>
      <c r="J5" s="247" t="s">
        <v>2265</v>
      </c>
      <c r="K5" s="247" t="s">
        <v>2270</v>
      </c>
      <c r="L5" s="247" t="s">
        <v>2282</v>
      </c>
      <c r="M5" s="247" t="s">
        <v>3207</v>
      </c>
    </row>
    <row r="6" spans="1:13" s="23" customFormat="1">
      <c r="A6" s="251" t="s">
        <v>2563</v>
      </c>
      <c r="B6" s="252">
        <f>SUM(C6:M6)</f>
        <v>146566</v>
      </c>
      <c r="C6" s="253">
        <v>6</v>
      </c>
      <c r="D6" s="253">
        <v>215</v>
      </c>
      <c r="E6" s="253">
        <v>0</v>
      </c>
      <c r="F6" s="253">
        <v>133037</v>
      </c>
      <c r="G6" s="253">
        <v>50</v>
      </c>
      <c r="H6" s="253">
        <v>0</v>
      </c>
      <c r="I6" s="253">
        <v>0</v>
      </c>
      <c r="J6" s="253">
        <v>258</v>
      </c>
      <c r="K6" s="253">
        <v>13000</v>
      </c>
      <c r="L6" s="253">
        <v>0</v>
      </c>
      <c r="M6" s="253">
        <v>0</v>
      </c>
    </row>
  </sheetData>
  <sheetProtection formatCells="0" formatColumns="0" formatRows="0" insertColumns="0" insertRows="0" insertHyperlinks="0" deleteColumns="0" deleteRows="0" sort="0" autoFilter="0" pivotTables="0"/>
  <mergeCells count="4">
    <mergeCell ref="A2:L2"/>
    <mergeCell ref="L3:M3"/>
    <mergeCell ref="A4:A5"/>
    <mergeCell ref="B4:M4"/>
  </mergeCells>
  <phoneticPr fontId="23" type="noConversion"/>
  <pageMargins left="0.7" right="0.7" top="0.75" bottom="0.75" header="0.3" footer="0.3"/>
  <pageSetup orientation="landscape" errors="blank"/>
</worksheet>
</file>

<file path=xl/worksheets/sheet19.xml><?xml version="1.0" encoding="utf-8"?>
<worksheet xmlns="http://schemas.openxmlformats.org/spreadsheetml/2006/main" xmlns:r="http://schemas.openxmlformats.org/officeDocument/2006/relationships">
  <dimension ref="A1:IV8"/>
  <sheetViews>
    <sheetView zoomScale="85" zoomScaleNormal="85" zoomScaleSheetLayoutView="100" workbookViewId="0">
      <selection activeCell="N19" sqref="N19"/>
    </sheetView>
  </sheetViews>
  <sheetFormatPr defaultColWidth="8.69921875" defaultRowHeight="15.6"/>
  <cols>
    <col min="1" max="256" width="8.69921875" style="241"/>
  </cols>
  <sheetData>
    <row r="1" spans="1:20">
      <c r="A1" s="223" t="s">
        <v>3208</v>
      </c>
      <c r="B1" s="224"/>
      <c r="C1" s="254"/>
      <c r="D1" s="224"/>
      <c r="E1" s="224"/>
      <c r="F1" s="224"/>
      <c r="G1" s="224"/>
      <c r="H1" s="224"/>
      <c r="I1" s="224"/>
      <c r="J1" s="224"/>
      <c r="K1" s="224"/>
      <c r="L1" s="224"/>
      <c r="M1" s="224"/>
      <c r="N1" s="224"/>
      <c r="O1" s="224"/>
      <c r="P1" s="224"/>
      <c r="Q1" s="224"/>
      <c r="R1" s="18"/>
      <c r="S1" s="18"/>
      <c r="T1" s="18"/>
    </row>
    <row r="2" spans="1:20" ht="20.399999999999999">
      <c r="A2" s="326" t="s">
        <v>3209</v>
      </c>
      <c r="B2" s="326"/>
      <c r="C2" s="326"/>
      <c r="D2" s="326"/>
      <c r="E2" s="326"/>
      <c r="F2" s="326"/>
      <c r="G2" s="326"/>
      <c r="H2" s="326"/>
      <c r="I2" s="326"/>
      <c r="J2" s="326"/>
      <c r="K2" s="326"/>
      <c r="L2" s="326"/>
      <c r="M2" s="326"/>
      <c r="N2" s="326"/>
      <c r="O2" s="326"/>
      <c r="P2" s="326"/>
      <c r="Q2" s="326"/>
      <c r="R2" s="326"/>
      <c r="S2" s="326"/>
      <c r="T2" s="326"/>
    </row>
    <row r="3" spans="1:20" ht="20.399999999999999">
      <c r="A3" s="225"/>
      <c r="B3" s="225"/>
      <c r="C3" s="225"/>
      <c r="D3" s="225"/>
      <c r="E3" s="225"/>
      <c r="F3" s="225"/>
      <c r="G3" s="225"/>
      <c r="H3" s="225"/>
      <c r="I3" s="225"/>
      <c r="J3" s="225"/>
      <c r="K3" s="225"/>
      <c r="L3" s="225"/>
      <c r="M3" s="225"/>
      <c r="N3" s="225"/>
      <c r="O3" s="225"/>
      <c r="P3" s="225"/>
      <c r="Q3" s="225"/>
      <c r="R3" s="18"/>
      <c r="S3" s="18"/>
      <c r="T3" s="255"/>
    </row>
    <row r="4" spans="1:20">
      <c r="A4" s="327" t="s">
        <v>3210</v>
      </c>
      <c r="B4" s="336" t="s">
        <v>3211</v>
      </c>
      <c r="C4" s="336"/>
      <c r="D4" s="336"/>
      <c r="E4" s="336"/>
      <c r="F4" s="336"/>
      <c r="G4" s="336"/>
      <c r="H4" s="336"/>
      <c r="I4" s="336"/>
      <c r="J4" s="336"/>
      <c r="K4" s="336"/>
      <c r="L4" s="337" t="s">
        <v>3212</v>
      </c>
      <c r="M4" s="337"/>
      <c r="N4" s="337"/>
      <c r="O4" s="337"/>
      <c r="P4" s="337"/>
      <c r="Q4" s="337"/>
      <c r="R4" s="337"/>
      <c r="S4" s="337"/>
      <c r="T4" s="337"/>
    </row>
    <row r="5" spans="1:20">
      <c r="A5" s="327"/>
      <c r="B5" s="338" t="s">
        <v>2490</v>
      </c>
      <c r="C5" s="256" t="s">
        <v>3213</v>
      </c>
      <c r="D5" s="338" t="s">
        <v>3214</v>
      </c>
      <c r="E5" s="338"/>
      <c r="F5" s="338"/>
      <c r="G5" s="338"/>
      <c r="H5" s="338"/>
      <c r="I5" s="338"/>
      <c r="J5" s="338"/>
      <c r="K5" s="338"/>
      <c r="L5" s="339" t="s">
        <v>2491</v>
      </c>
      <c r="M5" s="257" t="s">
        <v>3213</v>
      </c>
      <c r="N5" s="339" t="s">
        <v>3215</v>
      </c>
      <c r="O5" s="339"/>
      <c r="P5" s="339"/>
      <c r="Q5" s="339"/>
      <c r="R5" s="339"/>
      <c r="S5" s="339"/>
      <c r="T5" s="339"/>
    </row>
    <row r="6" spans="1:20" ht="14.25" customHeight="1">
      <c r="A6" s="327"/>
      <c r="B6" s="338"/>
      <c r="C6" s="338" t="s">
        <v>84</v>
      </c>
      <c r="D6" s="338" t="s">
        <v>2494</v>
      </c>
      <c r="E6" s="258"/>
      <c r="F6" s="258"/>
      <c r="G6" s="259"/>
      <c r="H6" s="338" t="s">
        <v>2498</v>
      </c>
      <c r="I6" s="338"/>
      <c r="J6" s="259"/>
      <c r="K6" s="259"/>
      <c r="L6" s="339"/>
      <c r="M6" s="339" t="s">
        <v>2285</v>
      </c>
      <c r="N6" s="340" t="s">
        <v>2494</v>
      </c>
      <c r="O6" s="260"/>
      <c r="P6" s="260"/>
      <c r="Q6" s="261"/>
      <c r="R6" s="262"/>
      <c r="S6" s="263"/>
      <c r="T6" s="262"/>
    </row>
    <row r="7" spans="1:20" ht="48">
      <c r="A7" s="327"/>
      <c r="B7" s="338"/>
      <c r="C7" s="338"/>
      <c r="D7" s="338"/>
      <c r="E7" s="264" t="s">
        <v>3216</v>
      </c>
      <c r="F7" s="264" t="s">
        <v>3217</v>
      </c>
      <c r="G7" s="265" t="s">
        <v>3218</v>
      </c>
      <c r="H7" s="228" t="s">
        <v>2538</v>
      </c>
      <c r="I7" s="230" t="s">
        <v>3219</v>
      </c>
      <c r="J7" s="265" t="s">
        <v>3220</v>
      </c>
      <c r="K7" s="265" t="s">
        <v>3221</v>
      </c>
      <c r="L7" s="339"/>
      <c r="M7" s="339"/>
      <c r="N7" s="339"/>
      <c r="O7" s="264" t="s">
        <v>3222</v>
      </c>
      <c r="P7" s="264" t="s">
        <v>3223</v>
      </c>
      <c r="Q7" s="265" t="s">
        <v>3224</v>
      </c>
      <c r="R7" s="265" t="s">
        <v>3225</v>
      </c>
      <c r="S7" s="265" t="s">
        <v>3226</v>
      </c>
      <c r="T7" s="265" t="s">
        <v>3227</v>
      </c>
    </row>
    <row r="8" spans="1:20" s="22" customFormat="1">
      <c r="A8" s="266" t="s">
        <v>2563</v>
      </c>
      <c r="B8" s="267">
        <f>SUM(C8:D8)</f>
        <v>160566</v>
      </c>
      <c r="C8" s="267">
        <f>'表十三（1）'!B6</f>
        <v>50000</v>
      </c>
      <c r="D8" s="267">
        <f>SUM(E8,G8,H8,J8:K8)</f>
        <v>110566</v>
      </c>
      <c r="E8" s="266">
        <v>30000</v>
      </c>
      <c r="F8" s="266">
        <v>0</v>
      </c>
      <c r="G8" s="266">
        <v>80566</v>
      </c>
      <c r="H8" s="266">
        <v>0</v>
      </c>
      <c r="I8" s="266">
        <v>0</v>
      </c>
      <c r="J8" s="266">
        <v>0</v>
      </c>
      <c r="K8" s="266">
        <v>0</v>
      </c>
      <c r="L8" s="267">
        <f>SUM(M8,N8)</f>
        <v>160566</v>
      </c>
      <c r="M8" s="267">
        <f>'表十三（2）'!B6</f>
        <v>146566</v>
      </c>
      <c r="N8" s="267">
        <f>SUM(O8:T8)</f>
        <v>14000</v>
      </c>
      <c r="O8" s="266">
        <v>0</v>
      </c>
      <c r="P8" s="266">
        <v>0</v>
      </c>
      <c r="Q8" s="266">
        <v>0</v>
      </c>
      <c r="R8" s="266">
        <v>0</v>
      </c>
      <c r="S8" s="268">
        <v>14000</v>
      </c>
      <c r="T8" s="268">
        <v>0</v>
      </c>
    </row>
  </sheetData>
  <sheetProtection formatCells="0" formatColumns="0" formatRows="0" insertColumns="0" insertRows="0" insertHyperlinks="0" deleteColumns="0" deleteRows="0" sort="0" autoFilter="0" pivotTables="0"/>
  <mergeCells count="13">
    <mergeCell ref="A2:T2"/>
    <mergeCell ref="A4:A7"/>
    <mergeCell ref="B4:K4"/>
    <mergeCell ref="L4:T4"/>
    <mergeCell ref="B5:B7"/>
    <mergeCell ref="D5:K5"/>
    <mergeCell ref="L5:L7"/>
    <mergeCell ref="N5:T5"/>
    <mergeCell ref="C6:C7"/>
    <mergeCell ref="D6:D7"/>
    <mergeCell ref="H6:I6"/>
    <mergeCell ref="M6:M7"/>
    <mergeCell ref="N6:N7"/>
  </mergeCells>
  <phoneticPr fontId="23" type="noConversion"/>
  <pageMargins left="0.7" right="0.7" top="0.75" bottom="0.75" header="0.3" footer="0.3"/>
  <pageSetup orientation="landscape" errors="blank" r:id="rId1"/>
</worksheet>
</file>

<file path=xl/worksheets/sheet2.xml><?xml version="1.0" encoding="utf-8"?>
<worksheet xmlns="http://schemas.openxmlformats.org/spreadsheetml/2006/main" xmlns:r="http://schemas.openxmlformats.org/officeDocument/2006/relationships">
  <dimension ref="A1:IV12"/>
  <sheetViews>
    <sheetView showGridLines="0" showZeros="0" topLeftCell="A4" zoomScaleSheetLayoutView="100" workbookViewId="0">
      <selection activeCell="A10" sqref="A10"/>
    </sheetView>
  </sheetViews>
  <sheetFormatPr defaultColWidth="9" defaultRowHeight="15.6"/>
  <cols>
    <col min="1" max="1" width="117.3984375" style="24" customWidth="1"/>
    <col min="2" max="256" width="9" style="24"/>
  </cols>
  <sheetData>
    <row r="1" spans="1:1" ht="48.75" customHeight="1">
      <c r="A1" s="29" t="s">
        <v>8</v>
      </c>
    </row>
    <row r="2" spans="1:1" s="1" customFormat="1" ht="27.9" customHeight="1">
      <c r="A2" s="30" t="s">
        <v>9</v>
      </c>
    </row>
    <row r="3" spans="1:1" s="1" customFormat="1" ht="27.9" customHeight="1">
      <c r="A3" s="30" t="s">
        <v>10</v>
      </c>
    </row>
    <row r="4" spans="1:1" s="1" customFormat="1" ht="27.9" customHeight="1">
      <c r="A4" s="30" t="s">
        <v>11</v>
      </c>
    </row>
    <row r="5" spans="1:1" s="1" customFormat="1" ht="27.9" customHeight="1">
      <c r="A5" s="30" t="s">
        <v>12</v>
      </c>
    </row>
    <row r="6" spans="1:1" s="1" customFormat="1" ht="27.9" customHeight="1">
      <c r="A6" s="30" t="s">
        <v>13</v>
      </c>
    </row>
    <row r="7" spans="1:1" s="1" customFormat="1" ht="27.9" customHeight="1">
      <c r="A7" s="30" t="s">
        <v>14</v>
      </c>
    </row>
    <row r="8" spans="1:1" s="1" customFormat="1" ht="27.9" customHeight="1">
      <c r="A8" s="30" t="s">
        <v>15</v>
      </c>
    </row>
    <row r="9" spans="1:1" s="1" customFormat="1" ht="27.9" customHeight="1">
      <c r="A9" s="30" t="s">
        <v>16</v>
      </c>
    </row>
    <row r="10" spans="1:1" s="1" customFormat="1" ht="27.9" customHeight="1">
      <c r="A10" s="30" t="s">
        <v>17</v>
      </c>
    </row>
    <row r="11" spans="1:1" ht="20.399999999999999">
      <c r="A11" s="30" t="s">
        <v>18</v>
      </c>
    </row>
    <row r="12" spans="1:1" ht="20.399999999999999">
      <c r="A12" s="30" t="s">
        <v>19</v>
      </c>
    </row>
  </sheetData>
  <sheetProtection formatCells="0" formatColumns="0" formatRows="0" insertColumns="0" insertRows="0" insertHyperlinks="0" deleteColumns="0" deleteRows="0" sort="0" autoFilter="0" pivotTables="0"/>
  <phoneticPr fontId="23" type="noConversion"/>
  <printOptions horizontalCentered="1"/>
  <pageMargins left="0.75" right="0.75" top="0.4402778" bottom="0.65972220000000004" header="0.2201389" footer="0.50972220000000001"/>
  <pageSetup paperSize="9" orientation="landscape" errors="blank"/>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V33"/>
  <sheetViews>
    <sheetView showGridLines="0" showZeros="0" zoomScaleSheetLayoutView="100" workbookViewId="0">
      <pane ySplit="5" topLeftCell="A18" activePane="bottomLeft" state="frozen"/>
      <selection pane="bottomLeft" activeCell="B26" sqref="B26"/>
    </sheetView>
  </sheetViews>
  <sheetFormatPr defaultColWidth="9" defaultRowHeight="15.6"/>
  <cols>
    <col min="1" max="1" width="9" style="31"/>
    <col min="2" max="2" width="32.09765625" style="31" customWidth="1"/>
    <col min="3" max="4" width="10.69921875" style="16" customWidth="1"/>
    <col min="5" max="5" width="16.69921875" style="16" customWidth="1"/>
    <col min="6" max="7" width="10.69921875" style="16" customWidth="1"/>
    <col min="8" max="256" width="9" style="31"/>
  </cols>
  <sheetData>
    <row r="1" spans="1:7" ht="18" customHeight="1">
      <c r="A1" s="32" t="s">
        <v>20</v>
      </c>
    </row>
    <row r="2" spans="1:7" s="2" customFormat="1" ht="22.2">
      <c r="A2" s="269" t="s">
        <v>21</v>
      </c>
      <c r="B2" s="269"/>
      <c r="C2" s="269"/>
      <c r="D2" s="269"/>
      <c r="E2" s="269"/>
      <c r="F2" s="269"/>
      <c r="G2" s="269"/>
    </row>
    <row r="3" spans="1:7" ht="20.25" customHeight="1">
      <c r="F3" s="270" t="s">
        <v>22</v>
      </c>
      <c r="G3" s="270"/>
    </row>
    <row r="4" spans="1:7" ht="31.5" customHeight="1">
      <c r="A4" s="271" t="s">
        <v>23</v>
      </c>
      <c r="B4" s="272"/>
      <c r="C4" s="278" t="s">
        <v>24</v>
      </c>
      <c r="D4" s="278" t="s">
        <v>25</v>
      </c>
      <c r="E4" s="273" t="s">
        <v>26</v>
      </c>
      <c r="F4" s="274"/>
      <c r="G4" s="275"/>
    </row>
    <row r="5" spans="1:7" ht="34.200000000000003" customHeight="1">
      <c r="A5" s="34" t="s">
        <v>27</v>
      </c>
      <c r="B5" s="35" t="s">
        <v>28</v>
      </c>
      <c r="C5" s="279"/>
      <c r="D5" s="279"/>
      <c r="E5" s="36" t="s">
        <v>29</v>
      </c>
      <c r="F5" s="37" t="s">
        <v>30</v>
      </c>
      <c r="G5" s="37" t="s">
        <v>31</v>
      </c>
    </row>
    <row r="6" spans="1:7" ht="20.100000000000001" customHeight="1">
      <c r="A6" s="38" t="s">
        <v>32</v>
      </c>
      <c r="B6" s="39" t="s">
        <v>33</v>
      </c>
      <c r="C6" s="40">
        <f>SUM(C7:C22)</f>
        <v>68000</v>
      </c>
      <c r="D6" s="40">
        <f>SUM(D7:D22)</f>
        <v>64803</v>
      </c>
      <c r="E6" s="40">
        <f>SUM(E7:E22)</f>
        <v>56600</v>
      </c>
      <c r="F6" s="40">
        <f t="shared" ref="F6:F31" si="0">IF(C6=0,"",ROUND((E6/C6)*100,1))</f>
        <v>83.2</v>
      </c>
      <c r="G6" s="40">
        <f t="shared" ref="G6:G31" si="1">IF(D6=0,"",ROUND((E6/D6)*100,1))</f>
        <v>87.3</v>
      </c>
    </row>
    <row r="7" spans="1:7" ht="20.100000000000001" customHeight="1">
      <c r="A7" s="41" t="s">
        <v>34</v>
      </c>
      <c r="B7" s="42" t="s">
        <v>35</v>
      </c>
      <c r="C7" s="43">
        <v>19700</v>
      </c>
      <c r="D7" s="43">
        <v>22083</v>
      </c>
      <c r="E7" s="43">
        <v>20280</v>
      </c>
      <c r="F7" s="40">
        <f t="shared" si="0"/>
        <v>102.9</v>
      </c>
      <c r="G7" s="40">
        <f t="shared" si="1"/>
        <v>91.8</v>
      </c>
    </row>
    <row r="8" spans="1:7" ht="20.100000000000001" customHeight="1">
      <c r="A8" s="41" t="s">
        <v>36</v>
      </c>
      <c r="B8" s="42" t="s">
        <v>37</v>
      </c>
      <c r="C8" s="44">
        <v>6700</v>
      </c>
      <c r="D8" s="44">
        <v>6044</v>
      </c>
      <c r="E8" s="44">
        <v>5160</v>
      </c>
      <c r="F8" s="45">
        <f t="shared" si="0"/>
        <v>77</v>
      </c>
      <c r="G8" s="45">
        <f t="shared" si="1"/>
        <v>85.4</v>
      </c>
    </row>
    <row r="9" spans="1:7" ht="20.100000000000001" customHeight="1">
      <c r="A9" s="41" t="s">
        <v>38</v>
      </c>
      <c r="B9" s="42" t="s">
        <v>39</v>
      </c>
      <c r="C9" s="44"/>
      <c r="D9" s="44"/>
      <c r="E9" s="44"/>
      <c r="F9" s="45" t="str">
        <f t="shared" si="0"/>
        <v/>
      </c>
      <c r="G9" s="45" t="str">
        <f t="shared" si="1"/>
        <v/>
      </c>
    </row>
    <row r="10" spans="1:7" ht="20.100000000000001" customHeight="1">
      <c r="A10" s="41" t="s">
        <v>40</v>
      </c>
      <c r="B10" s="42" t="s">
        <v>41</v>
      </c>
      <c r="C10" s="44">
        <v>2500</v>
      </c>
      <c r="D10" s="44">
        <v>1495</v>
      </c>
      <c r="E10" s="44">
        <v>1290</v>
      </c>
      <c r="F10" s="45">
        <f t="shared" si="0"/>
        <v>51.6</v>
      </c>
      <c r="G10" s="45">
        <f t="shared" si="1"/>
        <v>86.3</v>
      </c>
    </row>
    <row r="11" spans="1:7" ht="20.100000000000001" customHeight="1">
      <c r="A11" s="41" t="s">
        <v>42</v>
      </c>
      <c r="B11" s="42" t="s">
        <v>43</v>
      </c>
      <c r="C11" s="44">
        <v>100</v>
      </c>
      <c r="D11" s="44">
        <v>591</v>
      </c>
      <c r="E11" s="44">
        <v>520</v>
      </c>
      <c r="F11" s="45">
        <f t="shared" si="0"/>
        <v>520</v>
      </c>
      <c r="G11" s="45">
        <f t="shared" si="1"/>
        <v>88</v>
      </c>
    </row>
    <row r="12" spans="1:7" ht="20.100000000000001" customHeight="1">
      <c r="A12" s="41" t="s">
        <v>44</v>
      </c>
      <c r="B12" s="42" t="s">
        <v>45</v>
      </c>
      <c r="C12" s="44">
        <v>5100</v>
      </c>
      <c r="D12" s="44">
        <v>5167</v>
      </c>
      <c r="E12" s="44">
        <v>4500</v>
      </c>
      <c r="F12" s="45">
        <f t="shared" si="0"/>
        <v>88.2</v>
      </c>
      <c r="G12" s="45">
        <f t="shared" si="1"/>
        <v>87.1</v>
      </c>
    </row>
    <row r="13" spans="1:7" ht="20.100000000000001" customHeight="1">
      <c r="A13" s="41" t="s">
        <v>46</v>
      </c>
      <c r="B13" s="42" t="s">
        <v>47</v>
      </c>
      <c r="C13" s="44">
        <v>3100</v>
      </c>
      <c r="D13" s="44">
        <v>3895</v>
      </c>
      <c r="E13" s="44">
        <v>3350</v>
      </c>
      <c r="F13" s="45">
        <f t="shared" si="0"/>
        <v>108.1</v>
      </c>
      <c r="G13" s="45">
        <f t="shared" si="1"/>
        <v>86</v>
      </c>
    </row>
    <row r="14" spans="1:7" ht="20.100000000000001" customHeight="1">
      <c r="A14" s="41" t="s">
        <v>48</v>
      </c>
      <c r="B14" s="42" t="s">
        <v>49</v>
      </c>
      <c r="C14" s="44">
        <v>1650</v>
      </c>
      <c r="D14" s="44">
        <v>1664</v>
      </c>
      <c r="E14" s="44">
        <v>1400</v>
      </c>
      <c r="F14" s="45">
        <f t="shared" si="0"/>
        <v>84.8</v>
      </c>
      <c r="G14" s="45">
        <f t="shared" si="1"/>
        <v>84.1</v>
      </c>
    </row>
    <row r="15" spans="1:7" ht="20.100000000000001" customHeight="1">
      <c r="A15" s="41" t="s">
        <v>50</v>
      </c>
      <c r="B15" s="42" t="s">
        <v>51</v>
      </c>
      <c r="C15" s="44">
        <v>3900</v>
      </c>
      <c r="D15" s="44">
        <v>3744</v>
      </c>
      <c r="E15" s="44">
        <v>3200</v>
      </c>
      <c r="F15" s="45">
        <f t="shared" si="0"/>
        <v>82.1</v>
      </c>
      <c r="G15" s="45">
        <f t="shared" si="1"/>
        <v>85.5</v>
      </c>
    </row>
    <row r="16" spans="1:7" ht="20.100000000000001" customHeight="1">
      <c r="A16" s="41" t="s">
        <v>52</v>
      </c>
      <c r="B16" s="42" t="s">
        <v>53</v>
      </c>
      <c r="C16" s="44">
        <v>24850</v>
      </c>
      <c r="D16" s="44">
        <v>18346</v>
      </c>
      <c r="E16" s="44">
        <v>15500</v>
      </c>
      <c r="F16" s="45">
        <f t="shared" si="0"/>
        <v>62.4</v>
      </c>
      <c r="G16" s="45">
        <f t="shared" si="1"/>
        <v>84.5</v>
      </c>
    </row>
    <row r="17" spans="1:7" ht="20.100000000000001" customHeight="1">
      <c r="A17" s="41" t="s">
        <v>54</v>
      </c>
      <c r="B17" s="42" t="s">
        <v>55</v>
      </c>
      <c r="C17" s="44"/>
      <c r="D17" s="44"/>
      <c r="E17" s="44"/>
      <c r="F17" s="45" t="str">
        <f t="shared" si="0"/>
        <v/>
      </c>
      <c r="G17" s="45" t="str">
        <f t="shared" si="1"/>
        <v/>
      </c>
    </row>
    <row r="18" spans="1:7" ht="20.100000000000001" customHeight="1">
      <c r="A18" s="41" t="s">
        <v>56</v>
      </c>
      <c r="B18" s="42" t="s">
        <v>57</v>
      </c>
      <c r="C18" s="44">
        <v>400</v>
      </c>
      <c r="D18" s="44">
        <v>1760</v>
      </c>
      <c r="E18" s="44">
        <v>1400</v>
      </c>
      <c r="F18" s="45">
        <f t="shared" si="0"/>
        <v>350</v>
      </c>
      <c r="G18" s="45">
        <f t="shared" si="1"/>
        <v>79.5</v>
      </c>
    </row>
    <row r="19" spans="1:7" ht="20.100000000000001" customHeight="1">
      <c r="A19" s="41" t="s">
        <v>58</v>
      </c>
      <c r="B19" s="42" t="s">
        <v>59</v>
      </c>
      <c r="C19" s="44"/>
      <c r="D19" s="44"/>
      <c r="E19" s="44"/>
      <c r="F19" s="45" t="str">
        <f t="shared" si="0"/>
        <v/>
      </c>
      <c r="G19" s="45" t="str">
        <f t="shared" si="1"/>
        <v/>
      </c>
    </row>
    <row r="20" spans="1:7" ht="20.100000000000001" customHeight="1">
      <c r="A20" s="41" t="s">
        <v>60</v>
      </c>
      <c r="B20" s="42" t="s">
        <v>61</v>
      </c>
      <c r="C20" s="44"/>
      <c r="D20" s="44"/>
      <c r="E20" s="44"/>
      <c r="F20" s="45" t="str">
        <f t="shared" si="0"/>
        <v/>
      </c>
      <c r="G20" s="45" t="str">
        <f t="shared" si="1"/>
        <v/>
      </c>
    </row>
    <row r="21" spans="1:7" ht="20.100000000000001" customHeight="1">
      <c r="A21" s="41" t="s">
        <v>62</v>
      </c>
      <c r="B21" s="42" t="s">
        <v>63</v>
      </c>
      <c r="C21" s="44"/>
      <c r="D21" s="44">
        <v>8</v>
      </c>
      <c r="E21" s="44"/>
      <c r="F21" s="45" t="str">
        <f t="shared" si="0"/>
        <v/>
      </c>
      <c r="G21" s="45">
        <f t="shared" si="1"/>
        <v>0</v>
      </c>
    </row>
    <row r="22" spans="1:7" ht="20.100000000000001" customHeight="1">
      <c r="A22" s="41" t="s">
        <v>64</v>
      </c>
      <c r="B22" s="42" t="s">
        <v>65</v>
      </c>
      <c r="C22" s="44"/>
      <c r="D22" s="44">
        <v>6</v>
      </c>
      <c r="E22" s="44"/>
      <c r="F22" s="45" t="str">
        <f t="shared" si="0"/>
        <v/>
      </c>
      <c r="G22" s="45">
        <f t="shared" si="1"/>
        <v>0</v>
      </c>
    </row>
    <row r="23" spans="1:7" ht="21" customHeight="1">
      <c r="A23" s="38" t="s">
        <v>66</v>
      </c>
      <c r="B23" s="39" t="s">
        <v>67</v>
      </c>
      <c r="C23" s="45">
        <f>SUM(C24:C31)</f>
        <v>26000</v>
      </c>
      <c r="D23" s="45">
        <f>SUM(D24:D31)</f>
        <v>35393</v>
      </c>
      <c r="E23" s="45">
        <f>SUM(E24:E31)</f>
        <v>53400</v>
      </c>
      <c r="F23" s="45">
        <f t="shared" si="0"/>
        <v>205.4</v>
      </c>
      <c r="G23" s="45">
        <f t="shared" si="1"/>
        <v>150.9</v>
      </c>
    </row>
    <row r="24" spans="1:7" ht="20.100000000000001" customHeight="1">
      <c r="A24" s="41" t="s">
        <v>68</v>
      </c>
      <c r="B24" s="42" t="s">
        <v>69</v>
      </c>
      <c r="C24" s="44">
        <v>3465</v>
      </c>
      <c r="D24" s="44">
        <v>3718</v>
      </c>
      <c r="E24" s="44">
        <v>3800</v>
      </c>
      <c r="F24" s="45">
        <f t="shared" si="0"/>
        <v>109.7</v>
      </c>
      <c r="G24" s="45">
        <f t="shared" si="1"/>
        <v>102.2</v>
      </c>
    </row>
    <row r="25" spans="1:7" ht="20.100000000000001" customHeight="1">
      <c r="A25" s="41" t="s">
        <v>70</v>
      </c>
      <c r="B25" s="42" t="s">
        <v>71</v>
      </c>
      <c r="C25" s="44">
        <v>2700</v>
      </c>
      <c r="D25" s="44">
        <v>5244</v>
      </c>
      <c r="E25" s="44">
        <v>5300</v>
      </c>
      <c r="F25" s="45">
        <f t="shared" si="0"/>
        <v>196.3</v>
      </c>
      <c r="G25" s="45">
        <f t="shared" si="1"/>
        <v>101.1</v>
      </c>
    </row>
    <row r="26" spans="1:7" ht="20.100000000000001" customHeight="1">
      <c r="A26" s="41" t="s">
        <v>72</v>
      </c>
      <c r="B26" s="42" t="s">
        <v>73</v>
      </c>
      <c r="C26" s="44">
        <v>5300</v>
      </c>
      <c r="D26" s="44">
        <v>4365</v>
      </c>
      <c r="E26" s="44">
        <v>4500</v>
      </c>
      <c r="F26" s="45">
        <f t="shared" si="0"/>
        <v>84.9</v>
      </c>
      <c r="G26" s="45">
        <f t="shared" si="1"/>
        <v>103.1</v>
      </c>
    </row>
    <row r="27" spans="1:7" ht="20.100000000000001" customHeight="1">
      <c r="A27" s="41" t="s">
        <v>74</v>
      </c>
      <c r="B27" s="42" t="s">
        <v>75</v>
      </c>
      <c r="C27" s="44"/>
      <c r="D27" s="44"/>
      <c r="E27" s="44"/>
      <c r="F27" s="45" t="str">
        <f t="shared" si="0"/>
        <v/>
      </c>
      <c r="G27" s="45" t="str">
        <f t="shared" si="1"/>
        <v/>
      </c>
    </row>
    <row r="28" spans="1:7" ht="20.100000000000001" customHeight="1">
      <c r="A28" s="41" t="s">
        <v>76</v>
      </c>
      <c r="B28" s="42" t="s">
        <v>77</v>
      </c>
      <c r="C28" s="44">
        <v>4000</v>
      </c>
      <c r="D28" s="44">
        <v>19691</v>
      </c>
      <c r="E28" s="44">
        <v>32500</v>
      </c>
      <c r="F28" s="45">
        <f t="shared" si="0"/>
        <v>812.5</v>
      </c>
      <c r="G28" s="45">
        <f t="shared" si="1"/>
        <v>165.1</v>
      </c>
    </row>
    <row r="29" spans="1:7" ht="20.100000000000001" customHeight="1">
      <c r="A29" s="41" t="s">
        <v>78</v>
      </c>
      <c r="B29" s="42" t="s">
        <v>79</v>
      </c>
      <c r="C29" s="44"/>
      <c r="D29" s="44">
        <v>10</v>
      </c>
      <c r="E29" s="44"/>
      <c r="F29" s="45" t="str">
        <f t="shared" si="0"/>
        <v/>
      </c>
      <c r="G29" s="45">
        <f t="shared" si="1"/>
        <v>0</v>
      </c>
    </row>
    <row r="30" spans="1:7" s="3" customFormat="1" ht="20.100000000000001" customHeight="1">
      <c r="A30" s="41" t="s">
        <v>80</v>
      </c>
      <c r="B30" s="42" t="s">
        <v>81</v>
      </c>
      <c r="C30" s="44"/>
      <c r="D30" s="44"/>
      <c r="E30" s="44"/>
      <c r="F30" s="45" t="str">
        <f t="shared" si="0"/>
        <v/>
      </c>
      <c r="G30" s="45" t="str">
        <f t="shared" si="1"/>
        <v/>
      </c>
    </row>
    <row r="31" spans="1:7" s="3" customFormat="1" ht="20.100000000000001" customHeight="1">
      <c r="A31" s="41" t="s">
        <v>82</v>
      </c>
      <c r="B31" s="42" t="s">
        <v>83</v>
      </c>
      <c r="C31" s="44">
        <v>10535</v>
      </c>
      <c r="D31" s="44">
        <v>2365</v>
      </c>
      <c r="E31" s="44">
        <v>7300</v>
      </c>
      <c r="F31" s="45">
        <f t="shared" si="0"/>
        <v>69.3</v>
      </c>
      <c r="G31" s="45">
        <f t="shared" si="1"/>
        <v>308.7</v>
      </c>
    </row>
    <row r="32" spans="1:7" s="3" customFormat="1" ht="20.100000000000001" customHeight="1">
      <c r="A32" s="46"/>
      <c r="B32" s="42" t="s">
        <v>0</v>
      </c>
      <c r="C32" s="47"/>
      <c r="D32" s="48"/>
      <c r="E32" s="48"/>
      <c r="F32" s="48"/>
      <c r="G32" s="47"/>
    </row>
    <row r="33" spans="1:7" ht="20.100000000000001" customHeight="1">
      <c r="A33" s="276" t="s">
        <v>84</v>
      </c>
      <c r="B33" s="277"/>
      <c r="C33" s="49">
        <f>SUM(C6,C23)</f>
        <v>94000</v>
      </c>
      <c r="D33" s="49">
        <f>SUM(D6,D23)</f>
        <v>100196</v>
      </c>
      <c r="E33" s="49">
        <f>SUM(E6,E23)</f>
        <v>110000</v>
      </c>
      <c r="F33" s="50">
        <f>IF(C33=0,"",ROUND((E33/C33)*100,1))</f>
        <v>117</v>
      </c>
      <c r="G33" s="50">
        <f>IF(D33=0,"",ROUND((E33/D33)*100,1))</f>
        <v>109.8</v>
      </c>
    </row>
  </sheetData>
  <sheetProtection formatCells="0" formatColumns="0" formatRows="0" insertColumns="0" insertRows="0" insertHyperlinks="0" deleteColumns="0" deleteRows="0" sort="0" autoFilter="0" pivotTables="0"/>
  <mergeCells count="7">
    <mergeCell ref="A2:G2"/>
    <mergeCell ref="F3:G3"/>
    <mergeCell ref="A4:B4"/>
    <mergeCell ref="E4:G4"/>
    <mergeCell ref="A33:B33"/>
    <mergeCell ref="C4:C5"/>
    <mergeCell ref="D4:D5"/>
  </mergeCells>
  <phoneticPr fontId="23" type="noConversion"/>
  <printOptions horizontalCentered="1"/>
  <pageMargins left="0.47222219999999998" right="0.47222219999999998" top="0.1965278" bottom="7.8472219999999995E-2" header="0" footer="0"/>
  <pageSetup paperSize="9" scale="69" fitToWidth="0" orientation="landscape" errors="blank" r:id="rId1"/>
</worksheet>
</file>

<file path=xl/worksheets/sheet4.xml><?xml version="1.0" encoding="utf-8"?>
<worksheet xmlns="http://schemas.openxmlformats.org/spreadsheetml/2006/main" xmlns:r="http://schemas.openxmlformats.org/officeDocument/2006/relationships">
  <dimension ref="A1:IV1250"/>
  <sheetViews>
    <sheetView zoomScaleSheetLayoutView="100" workbookViewId="0">
      <selection activeCell="D875" sqref="D875"/>
    </sheetView>
  </sheetViews>
  <sheetFormatPr defaultColWidth="9" defaultRowHeight="15.6"/>
  <cols>
    <col min="1" max="1" width="9" style="51"/>
    <col min="2" max="2" width="33.09765625" style="31" customWidth="1"/>
    <col min="3" max="7" width="10.5" style="31" customWidth="1"/>
    <col min="8" max="256" width="9" style="31"/>
  </cols>
  <sheetData>
    <row r="1" spans="1:7">
      <c r="A1" s="52" t="s">
        <v>85</v>
      </c>
      <c r="F1" s="53" t="s">
        <v>0</v>
      </c>
      <c r="G1" s="53"/>
    </row>
    <row r="2" spans="1:7" s="4" customFormat="1" ht="22.2">
      <c r="A2" s="280" t="s">
        <v>86</v>
      </c>
      <c r="B2" s="280"/>
      <c r="C2" s="280"/>
      <c r="D2" s="280"/>
      <c r="E2" s="280"/>
      <c r="F2" s="280"/>
      <c r="G2" s="280"/>
    </row>
    <row r="3" spans="1:7">
      <c r="F3" s="281" t="s">
        <v>22</v>
      </c>
      <c r="G3" s="281"/>
    </row>
    <row r="4" spans="1:7" ht="22.95" customHeight="1">
      <c r="A4" s="282" t="s">
        <v>87</v>
      </c>
      <c r="B4" s="283"/>
      <c r="C4" s="285" t="s">
        <v>24</v>
      </c>
      <c r="D4" s="285" t="s">
        <v>25</v>
      </c>
      <c r="E4" s="284" t="s">
        <v>26</v>
      </c>
      <c r="F4" s="284"/>
      <c r="G4" s="284"/>
    </row>
    <row r="5" spans="1:7" ht="37.950000000000003" customHeight="1">
      <c r="A5" s="55" t="s">
        <v>27</v>
      </c>
      <c r="B5" s="56" t="s">
        <v>28</v>
      </c>
      <c r="C5" s="286"/>
      <c r="D5" s="286"/>
      <c r="E5" s="54" t="s">
        <v>29</v>
      </c>
      <c r="F5" s="57" t="s">
        <v>30</v>
      </c>
      <c r="G5" s="57" t="s">
        <v>31</v>
      </c>
    </row>
    <row r="6" spans="1:7">
      <c r="A6" s="38" t="s">
        <v>88</v>
      </c>
      <c r="B6" s="58" t="s">
        <v>89</v>
      </c>
      <c r="C6" s="59">
        <f>SUM(C7,C19,C28,C39,C50,C61,C72,C80,C89,C102,C111,C122,C134,C141,C149,C155,C162,C169,C176,C183,C190,C198,C204,C210,C217,C232)</f>
        <v>25334</v>
      </c>
      <c r="D6" s="59">
        <f>SUM(D7,D19,D28,D39,D50,D61,D72,D80,D89,D102,D111,D122,D134,D141,D149,D155,D162,D169,D176,D183,D190,D198,D204,D210,D217,D232)</f>
        <v>31111</v>
      </c>
      <c r="E6" s="59">
        <f>SUM(E7,E19,E28,E39,E50,E61,E72,E80,E89,E102,E111,E122,E134,E141,E149,E155,E162,E169,E176,E183,E190,E198,E204,E210,E217,E232)</f>
        <v>31516</v>
      </c>
      <c r="F6" s="59">
        <f t="shared" ref="F6:F69" si="0">IF(C6=0,"",ROUND(E6/C6*100,1))</f>
        <v>124.4</v>
      </c>
      <c r="G6" s="59">
        <f t="shared" ref="G6:G69" si="1">IF(D6=0,"",ROUND(E6/D6*100,1))</f>
        <v>101.3</v>
      </c>
    </row>
    <row r="7" spans="1:7">
      <c r="A7" s="60" t="s">
        <v>90</v>
      </c>
      <c r="B7" s="61" t="s">
        <v>91</v>
      </c>
      <c r="C7" s="62">
        <f>SUM(C8:C18)</f>
        <v>682</v>
      </c>
      <c r="D7" s="62">
        <f>SUM(D8:D18)</f>
        <v>541</v>
      </c>
      <c r="E7" s="62">
        <f>SUM(E8:E18)</f>
        <v>653</v>
      </c>
      <c r="F7" s="59">
        <f t="shared" si="0"/>
        <v>95.7</v>
      </c>
      <c r="G7" s="59">
        <f t="shared" si="1"/>
        <v>120.7</v>
      </c>
    </row>
    <row r="8" spans="1:7" hidden="1">
      <c r="A8" s="41" t="s">
        <v>92</v>
      </c>
      <c r="B8" s="63" t="s">
        <v>93</v>
      </c>
      <c r="C8" s="64">
        <v>472</v>
      </c>
      <c r="D8" s="64">
        <v>420</v>
      </c>
      <c r="E8" s="64">
        <v>633</v>
      </c>
      <c r="F8" s="59">
        <f t="shared" si="0"/>
        <v>134.1</v>
      </c>
      <c r="G8" s="59">
        <f t="shared" si="1"/>
        <v>150.69999999999999</v>
      </c>
    </row>
    <row r="9" spans="1:7" hidden="1">
      <c r="A9" s="41" t="s">
        <v>94</v>
      </c>
      <c r="B9" s="63" t="s">
        <v>95</v>
      </c>
      <c r="C9" s="64">
        <v>50</v>
      </c>
      <c r="D9" s="64">
        <v>20</v>
      </c>
      <c r="E9" s="64">
        <v>20</v>
      </c>
      <c r="F9" s="59">
        <f t="shared" si="0"/>
        <v>40</v>
      </c>
      <c r="G9" s="59">
        <f t="shared" si="1"/>
        <v>100</v>
      </c>
    </row>
    <row r="10" spans="1:7" hidden="1">
      <c r="A10" s="41" t="s">
        <v>96</v>
      </c>
      <c r="B10" s="65" t="s">
        <v>97</v>
      </c>
      <c r="C10" s="64"/>
      <c r="D10" s="64"/>
      <c r="E10" s="64"/>
      <c r="F10" s="59" t="str">
        <f t="shared" si="0"/>
        <v/>
      </c>
      <c r="G10" s="59" t="str">
        <f t="shared" si="1"/>
        <v/>
      </c>
    </row>
    <row r="11" spans="1:7" hidden="1">
      <c r="A11" s="41" t="s">
        <v>98</v>
      </c>
      <c r="B11" s="65" t="s">
        <v>99</v>
      </c>
      <c r="C11" s="64">
        <v>100</v>
      </c>
      <c r="D11" s="64">
        <v>95</v>
      </c>
      <c r="E11" s="64"/>
      <c r="F11" s="59">
        <f t="shared" si="0"/>
        <v>0</v>
      </c>
      <c r="G11" s="59">
        <f t="shared" si="1"/>
        <v>0</v>
      </c>
    </row>
    <row r="12" spans="1:7" hidden="1">
      <c r="A12" s="41" t="s">
        <v>100</v>
      </c>
      <c r="B12" s="65" t="s">
        <v>101</v>
      </c>
      <c r="C12" s="64"/>
      <c r="D12" s="64"/>
      <c r="E12" s="64"/>
      <c r="F12" s="59" t="str">
        <f t="shared" si="0"/>
        <v/>
      </c>
      <c r="G12" s="59" t="str">
        <f t="shared" si="1"/>
        <v/>
      </c>
    </row>
    <row r="13" spans="1:7" hidden="1">
      <c r="A13" s="41" t="s">
        <v>102</v>
      </c>
      <c r="B13" s="66" t="s">
        <v>103</v>
      </c>
      <c r="C13" s="64"/>
      <c r="D13" s="64"/>
      <c r="E13" s="64"/>
      <c r="F13" s="59" t="str">
        <f t="shared" si="0"/>
        <v/>
      </c>
      <c r="G13" s="59" t="str">
        <f t="shared" si="1"/>
        <v/>
      </c>
    </row>
    <row r="14" spans="1:7" hidden="1">
      <c r="A14" s="41" t="s">
        <v>104</v>
      </c>
      <c r="B14" s="66" t="s">
        <v>105</v>
      </c>
      <c r="C14" s="64">
        <v>60</v>
      </c>
      <c r="D14" s="64">
        <v>6</v>
      </c>
      <c r="E14" s="64"/>
      <c r="F14" s="59">
        <f t="shared" si="0"/>
        <v>0</v>
      </c>
      <c r="G14" s="59">
        <f t="shared" si="1"/>
        <v>0</v>
      </c>
    </row>
    <row r="15" spans="1:7" hidden="1">
      <c r="A15" s="41" t="s">
        <v>106</v>
      </c>
      <c r="B15" s="66" t="s">
        <v>107</v>
      </c>
      <c r="C15" s="64"/>
      <c r="D15" s="64"/>
      <c r="E15" s="64"/>
      <c r="F15" s="59" t="str">
        <f t="shared" si="0"/>
        <v/>
      </c>
      <c r="G15" s="59" t="str">
        <f t="shared" si="1"/>
        <v/>
      </c>
    </row>
    <row r="16" spans="1:7" hidden="1">
      <c r="A16" s="41" t="s">
        <v>108</v>
      </c>
      <c r="B16" s="66" t="s">
        <v>109</v>
      </c>
      <c r="C16" s="64"/>
      <c r="D16" s="64"/>
      <c r="E16" s="64"/>
      <c r="F16" s="59" t="str">
        <f t="shared" si="0"/>
        <v/>
      </c>
      <c r="G16" s="59" t="str">
        <f t="shared" si="1"/>
        <v/>
      </c>
    </row>
    <row r="17" spans="1:7" hidden="1">
      <c r="A17" s="41" t="s">
        <v>110</v>
      </c>
      <c r="B17" s="66" t="s">
        <v>111</v>
      </c>
      <c r="C17" s="64"/>
      <c r="D17" s="64"/>
      <c r="E17" s="64"/>
      <c r="F17" s="59" t="str">
        <f t="shared" si="0"/>
        <v/>
      </c>
      <c r="G17" s="59" t="str">
        <f t="shared" si="1"/>
        <v/>
      </c>
    </row>
    <row r="18" spans="1:7" hidden="1">
      <c r="A18" s="41" t="s">
        <v>112</v>
      </c>
      <c r="B18" s="66" t="s">
        <v>113</v>
      </c>
      <c r="C18" s="64"/>
      <c r="D18" s="64"/>
      <c r="E18" s="64"/>
      <c r="F18" s="59" t="str">
        <f t="shared" si="0"/>
        <v/>
      </c>
      <c r="G18" s="59" t="str">
        <f t="shared" si="1"/>
        <v/>
      </c>
    </row>
    <row r="19" spans="1:7" hidden="1">
      <c r="A19" s="60" t="s">
        <v>114</v>
      </c>
      <c r="B19" s="61" t="s">
        <v>115</v>
      </c>
      <c r="C19" s="62">
        <f>SUM(C20:C27)</f>
        <v>450</v>
      </c>
      <c r="D19" s="62">
        <f>SUM(D20:D27)</f>
        <v>416</v>
      </c>
      <c r="E19" s="62">
        <f>SUM(E20:E27)</f>
        <v>499</v>
      </c>
      <c r="F19" s="59">
        <f t="shared" si="0"/>
        <v>110.9</v>
      </c>
      <c r="G19" s="59">
        <f t="shared" si="1"/>
        <v>120</v>
      </c>
    </row>
    <row r="20" spans="1:7" hidden="1">
      <c r="A20" s="41" t="s">
        <v>116</v>
      </c>
      <c r="B20" s="63" t="s">
        <v>93</v>
      </c>
      <c r="C20" s="64">
        <v>345</v>
      </c>
      <c r="D20" s="64">
        <v>344</v>
      </c>
      <c r="E20" s="64">
        <v>499</v>
      </c>
      <c r="F20" s="59">
        <f t="shared" si="0"/>
        <v>144.6</v>
      </c>
      <c r="G20" s="59">
        <f t="shared" si="1"/>
        <v>145.1</v>
      </c>
    </row>
    <row r="21" spans="1:7" hidden="1">
      <c r="A21" s="41" t="s">
        <v>117</v>
      </c>
      <c r="B21" s="63" t="s">
        <v>95</v>
      </c>
      <c r="C21" s="64">
        <v>55</v>
      </c>
      <c r="D21" s="64">
        <v>31</v>
      </c>
      <c r="E21" s="64"/>
      <c r="F21" s="59">
        <f t="shared" si="0"/>
        <v>0</v>
      </c>
      <c r="G21" s="59">
        <f t="shared" si="1"/>
        <v>0</v>
      </c>
    </row>
    <row r="22" spans="1:7" hidden="1">
      <c r="A22" s="41" t="s">
        <v>118</v>
      </c>
      <c r="B22" s="65" t="s">
        <v>97</v>
      </c>
      <c r="C22" s="64"/>
      <c r="D22" s="64"/>
      <c r="E22" s="64"/>
      <c r="F22" s="59" t="str">
        <f t="shared" si="0"/>
        <v/>
      </c>
      <c r="G22" s="59" t="str">
        <f t="shared" si="1"/>
        <v/>
      </c>
    </row>
    <row r="23" spans="1:7" hidden="1">
      <c r="A23" s="41" t="s">
        <v>119</v>
      </c>
      <c r="B23" s="65" t="s">
        <v>120</v>
      </c>
      <c r="C23" s="64">
        <v>50</v>
      </c>
      <c r="D23" s="64">
        <v>41</v>
      </c>
      <c r="E23" s="64"/>
      <c r="F23" s="59">
        <f t="shared" si="0"/>
        <v>0</v>
      </c>
      <c r="G23" s="59">
        <f t="shared" si="1"/>
        <v>0</v>
      </c>
    </row>
    <row r="24" spans="1:7" hidden="1">
      <c r="A24" s="41" t="s">
        <v>121</v>
      </c>
      <c r="B24" s="65" t="s">
        <v>122</v>
      </c>
      <c r="C24" s="64"/>
      <c r="D24" s="64"/>
      <c r="E24" s="64"/>
      <c r="F24" s="59" t="str">
        <f t="shared" si="0"/>
        <v/>
      </c>
      <c r="G24" s="59" t="str">
        <f t="shared" si="1"/>
        <v/>
      </c>
    </row>
    <row r="25" spans="1:7" hidden="1">
      <c r="A25" s="41" t="s">
        <v>123</v>
      </c>
      <c r="B25" s="65" t="s">
        <v>124</v>
      </c>
      <c r="C25" s="64"/>
      <c r="D25" s="64"/>
      <c r="E25" s="64"/>
      <c r="F25" s="59" t="str">
        <f t="shared" si="0"/>
        <v/>
      </c>
      <c r="G25" s="59" t="str">
        <f t="shared" si="1"/>
        <v/>
      </c>
    </row>
    <row r="26" spans="1:7" hidden="1">
      <c r="A26" s="41" t="s">
        <v>125</v>
      </c>
      <c r="B26" s="65" t="s">
        <v>111</v>
      </c>
      <c r="C26" s="64"/>
      <c r="D26" s="64"/>
      <c r="E26" s="64"/>
      <c r="F26" s="59" t="str">
        <f t="shared" si="0"/>
        <v/>
      </c>
      <c r="G26" s="59" t="str">
        <f t="shared" si="1"/>
        <v/>
      </c>
    </row>
    <row r="27" spans="1:7" hidden="1">
      <c r="A27" s="41" t="s">
        <v>126</v>
      </c>
      <c r="B27" s="65" t="s">
        <v>127</v>
      </c>
      <c r="C27" s="64"/>
      <c r="D27" s="64"/>
      <c r="E27" s="64"/>
      <c r="F27" s="59" t="str">
        <f t="shared" si="0"/>
        <v/>
      </c>
      <c r="G27" s="59" t="str">
        <f t="shared" si="1"/>
        <v/>
      </c>
    </row>
    <row r="28" spans="1:7" hidden="1">
      <c r="A28" s="60" t="s">
        <v>128</v>
      </c>
      <c r="B28" s="61" t="s">
        <v>129</v>
      </c>
      <c r="C28" s="62">
        <f>SUM(C29:C38)</f>
        <v>11866</v>
      </c>
      <c r="D28" s="62">
        <f>SUM(D29:D38)</f>
        <v>18094</v>
      </c>
      <c r="E28" s="62">
        <f>SUM(E29:E38)</f>
        <v>18734</v>
      </c>
      <c r="F28" s="59">
        <f t="shared" si="0"/>
        <v>157.9</v>
      </c>
      <c r="G28" s="59">
        <f t="shared" si="1"/>
        <v>103.5</v>
      </c>
    </row>
    <row r="29" spans="1:7" hidden="1">
      <c r="A29" s="41" t="s">
        <v>130</v>
      </c>
      <c r="B29" s="63" t="s">
        <v>93</v>
      </c>
      <c r="C29" s="64">
        <v>9629</v>
      </c>
      <c r="D29" s="64">
        <v>15921</v>
      </c>
      <c r="E29" s="64">
        <v>18015</v>
      </c>
      <c r="F29" s="59">
        <f t="shared" si="0"/>
        <v>187.1</v>
      </c>
      <c r="G29" s="59">
        <f t="shared" si="1"/>
        <v>113.2</v>
      </c>
    </row>
    <row r="30" spans="1:7" hidden="1">
      <c r="A30" s="41" t="s">
        <v>131</v>
      </c>
      <c r="B30" s="63" t="s">
        <v>95</v>
      </c>
      <c r="C30" s="64">
        <v>720</v>
      </c>
      <c r="D30" s="64">
        <v>846</v>
      </c>
      <c r="E30" s="64">
        <v>21</v>
      </c>
      <c r="F30" s="59">
        <f t="shared" si="0"/>
        <v>2.9</v>
      </c>
      <c r="G30" s="59">
        <f t="shared" si="1"/>
        <v>2.5</v>
      </c>
    </row>
    <row r="31" spans="1:7" hidden="1">
      <c r="A31" s="41" t="s">
        <v>132</v>
      </c>
      <c r="B31" s="65" t="s">
        <v>97</v>
      </c>
      <c r="C31" s="64">
        <v>622</v>
      </c>
      <c r="D31" s="64">
        <v>548</v>
      </c>
      <c r="E31" s="64"/>
      <c r="F31" s="59">
        <f t="shared" si="0"/>
        <v>0</v>
      </c>
      <c r="G31" s="59">
        <f t="shared" si="1"/>
        <v>0</v>
      </c>
    </row>
    <row r="32" spans="1:7" hidden="1">
      <c r="A32" s="41" t="s">
        <v>133</v>
      </c>
      <c r="B32" s="65" t="s">
        <v>134</v>
      </c>
      <c r="C32" s="64"/>
      <c r="D32" s="64"/>
      <c r="E32" s="64"/>
      <c r="F32" s="59" t="str">
        <f t="shared" si="0"/>
        <v/>
      </c>
      <c r="G32" s="59" t="str">
        <f t="shared" si="1"/>
        <v/>
      </c>
    </row>
    <row r="33" spans="1:7" hidden="1">
      <c r="A33" s="41" t="s">
        <v>135</v>
      </c>
      <c r="B33" s="65" t="s">
        <v>136</v>
      </c>
      <c r="C33" s="64">
        <v>158</v>
      </c>
      <c r="D33" s="64">
        <v>91</v>
      </c>
      <c r="E33" s="64"/>
      <c r="F33" s="59">
        <f t="shared" si="0"/>
        <v>0</v>
      </c>
      <c r="G33" s="59">
        <f t="shared" si="1"/>
        <v>0</v>
      </c>
    </row>
    <row r="34" spans="1:7" hidden="1">
      <c r="A34" s="41" t="s">
        <v>137</v>
      </c>
      <c r="B34" s="67" t="s">
        <v>138</v>
      </c>
      <c r="C34" s="64"/>
      <c r="D34" s="64"/>
      <c r="E34" s="64"/>
      <c r="F34" s="59" t="str">
        <f t="shared" si="0"/>
        <v/>
      </c>
      <c r="G34" s="59" t="str">
        <f t="shared" si="1"/>
        <v/>
      </c>
    </row>
    <row r="35" spans="1:7" hidden="1">
      <c r="A35" s="41" t="s">
        <v>139</v>
      </c>
      <c r="B35" s="63" t="s">
        <v>140</v>
      </c>
      <c r="C35" s="64">
        <v>126</v>
      </c>
      <c r="D35" s="64">
        <v>22</v>
      </c>
      <c r="E35" s="64">
        <v>32</v>
      </c>
      <c r="F35" s="59">
        <f t="shared" si="0"/>
        <v>25.4</v>
      </c>
      <c r="G35" s="59">
        <f t="shared" si="1"/>
        <v>145.5</v>
      </c>
    </row>
    <row r="36" spans="1:7" hidden="1">
      <c r="A36" s="41" t="s">
        <v>141</v>
      </c>
      <c r="B36" s="65" t="s">
        <v>142</v>
      </c>
      <c r="C36" s="64"/>
      <c r="D36" s="64"/>
      <c r="E36" s="64"/>
      <c r="F36" s="59" t="str">
        <f t="shared" si="0"/>
        <v/>
      </c>
      <c r="G36" s="59" t="str">
        <f t="shared" si="1"/>
        <v/>
      </c>
    </row>
    <row r="37" spans="1:7" hidden="1">
      <c r="A37" s="41" t="s">
        <v>143</v>
      </c>
      <c r="B37" s="65" t="s">
        <v>111</v>
      </c>
      <c r="C37" s="64">
        <v>40</v>
      </c>
      <c r="D37" s="64">
        <v>47</v>
      </c>
      <c r="E37" s="64">
        <v>39</v>
      </c>
      <c r="F37" s="59">
        <f t="shared" si="0"/>
        <v>97.5</v>
      </c>
      <c r="G37" s="59">
        <f t="shared" si="1"/>
        <v>83</v>
      </c>
    </row>
    <row r="38" spans="1:7" hidden="1">
      <c r="A38" s="41" t="s">
        <v>144</v>
      </c>
      <c r="B38" s="65" t="s">
        <v>145</v>
      </c>
      <c r="C38" s="64">
        <v>571</v>
      </c>
      <c r="D38" s="64">
        <v>619</v>
      </c>
      <c r="E38" s="64">
        <v>627</v>
      </c>
      <c r="F38" s="59">
        <f t="shared" si="0"/>
        <v>109.8</v>
      </c>
      <c r="G38" s="59">
        <f t="shared" si="1"/>
        <v>101.3</v>
      </c>
    </row>
    <row r="39" spans="1:7" hidden="1">
      <c r="A39" s="60" t="s">
        <v>146</v>
      </c>
      <c r="B39" s="61" t="s">
        <v>147</v>
      </c>
      <c r="C39" s="62">
        <f>SUM(C40:C49)</f>
        <v>682</v>
      </c>
      <c r="D39" s="62">
        <f>SUM(D40:D49)</f>
        <v>617</v>
      </c>
      <c r="E39" s="62">
        <f>SUM(E40:E49)</f>
        <v>435</v>
      </c>
      <c r="F39" s="59">
        <f t="shared" si="0"/>
        <v>63.8</v>
      </c>
      <c r="G39" s="59">
        <f t="shared" si="1"/>
        <v>70.5</v>
      </c>
    </row>
    <row r="40" spans="1:7" hidden="1">
      <c r="A40" s="41" t="s">
        <v>148</v>
      </c>
      <c r="B40" s="63" t="s">
        <v>93</v>
      </c>
      <c r="C40" s="64">
        <v>310</v>
      </c>
      <c r="D40" s="64">
        <v>312</v>
      </c>
      <c r="E40" s="64">
        <v>300</v>
      </c>
      <c r="F40" s="59">
        <f t="shared" si="0"/>
        <v>96.8</v>
      </c>
      <c r="G40" s="59">
        <f t="shared" si="1"/>
        <v>96.2</v>
      </c>
    </row>
    <row r="41" spans="1:7" hidden="1">
      <c r="A41" s="41" t="s">
        <v>149</v>
      </c>
      <c r="B41" s="63" t="s">
        <v>95</v>
      </c>
      <c r="C41" s="64"/>
      <c r="D41" s="64"/>
      <c r="E41" s="64"/>
      <c r="F41" s="59" t="str">
        <f t="shared" si="0"/>
        <v/>
      </c>
      <c r="G41" s="59" t="str">
        <f t="shared" si="1"/>
        <v/>
      </c>
    </row>
    <row r="42" spans="1:7" hidden="1">
      <c r="A42" s="41" t="s">
        <v>150</v>
      </c>
      <c r="B42" s="65" t="s">
        <v>97</v>
      </c>
      <c r="C42" s="64"/>
      <c r="D42" s="64"/>
      <c r="E42" s="64"/>
      <c r="F42" s="59" t="str">
        <f t="shared" si="0"/>
        <v/>
      </c>
      <c r="G42" s="59" t="str">
        <f t="shared" si="1"/>
        <v/>
      </c>
    </row>
    <row r="43" spans="1:7" hidden="1">
      <c r="A43" s="41" t="s">
        <v>151</v>
      </c>
      <c r="B43" s="65" t="s">
        <v>152</v>
      </c>
      <c r="C43" s="64"/>
      <c r="D43" s="64"/>
      <c r="E43" s="64"/>
      <c r="F43" s="59" t="str">
        <f t="shared" si="0"/>
        <v/>
      </c>
      <c r="G43" s="59" t="str">
        <f t="shared" si="1"/>
        <v/>
      </c>
    </row>
    <row r="44" spans="1:7" hidden="1">
      <c r="A44" s="41" t="s">
        <v>153</v>
      </c>
      <c r="B44" s="65" t="s">
        <v>154</v>
      </c>
      <c r="C44" s="64"/>
      <c r="D44" s="64"/>
      <c r="E44" s="64"/>
      <c r="F44" s="59" t="str">
        <f t="shared" si="0"/>
        <v/>
      </c>
      <c r="G44" s="59" t="str">
        <f t="shared" si="1"/>
        <v/>
      </c>
    </row>
    <row r="45" spans="1:7" hidden="1">
      <c r="A45" s="41" t="s">
        <v>155</v>
      </c>
      <c r="B45" s="63" t="s">
        <v>156</v>
      </c>
      <c r="C45" s="64"/>
      <c r="D45" s="64"/>
      <c r="E45" s="64"/>
      <c r="F45" s="59" t="str">
        <f t="shared" si="0"/>
        <v/>
      </c>
      <c r="G45" s="59" t="str">
        <f t="shared" si="1"/>
        <v/>
      </c>
    </row>
    <row r="46" spans="1:7" hidden="1">
      <c r="A46" s="41" t="s">
        <v>157</v>
      </c>
      <c r="B46" s="63" t="s">
        <v>158</v>
      </c>
      <c r="C46" s="64"/>
      <c r="D46" s="64"/>
      <c r="E46" s="64"/>
      <c r="F46" s="59" t="str">
        <f t="shared" si="0"/>
        <v/>
      </c>
      <c r="G46" s="59" t="str">
        <f t="shared" si="1"/>
        <v/>
      </c>
    </row>
    <row r="47" spans="1:7" hidden="1">
      <c r="A47" s="41" t="s">
        <v>159</v>
      </c>
      <c r="B47" s="63" t="s">
        <v>160</v>
      </c>
      <c r="C47" s="64">
        <v>372</v>
      </c>
      <c r="D47" s="64">
        <v>305</v>
      </c>
      <c r="E47" s="64">
        <v>135</v>
      </c>
      <c r="F47" s="59">
        <f t="shared" si="0"/>
        <v>36.299999999999997</v>
      </c>
      <c r="G47" s="59">
        <f t="shared" si="1"/>
        <v>44.3</v>
      </c>
    </row>
    <row r="48" spans="1:7" hidden="1">
      <c r="A48" s="41" t="s">
        <v>161</v>
      </c>
      <c r="B48" s="63" t="s">
        <v>111</v>
      </c>
      <c r="C48" s="64"/>
      <c r="D48" s="64"/>
      <c r="E48" s="64"/>
      <c r="F48" s="59" t="str">
        <f t="shared" si="0"/>
        <v/>
      </c>
      <c r="G48" s="59" t="str">
        <f t="shared" si="1"/>
        <v/>
      </c>
    </row>
    <row r="49" spans="1:7" hidden="1">
      <c r="A49" s="41" t="s">
        <v>162</v>
      </c>
      <c r="B49" s="65" t="s">
        <v>163</v>
      </c>
      <c r="C49" s="64"/>
      <c r="D49" s="64"/>
      <c r="E49" s="64"/>
      <c r="F49" s="59" t="str">
        <f t="shared" si="0"/>
        <v/>
      </c>
      <c r="G49" s="59" t="str">
        <f t="shared" si="1"/>
        <v/>
      </c>
    </row>
    <row r="50" spans="1:7" hidden="1">
      <c r="A50" s="60" t="s">
        <v>164</v>
      </c>
      <c r="B50" s="68" t="s">
        <v>165</v>
      </c>
      <c r="C50" s="62">
        <f>SUM(C51:C60)</f>
        <v>414</v>
      </c>
      <c r="D50" s="62">
        <f>SUM(D51:D60)</f>
        <v>428</v>
      </c>
      <c r="E50" s="62">
        <f>SUM(E51:E60)</f>
        <v>480</v>
      </c>
      <c r="F50" s="59">
        <f t="shared" si="0"/>
        <v>115.9</v>
      </c>
      <c r="G50" s="59">
        <f t="shared" si="1"/>
        <v>112.1</v>
      </c>
    </row>
    <row r="51" spans="1:7" hidden="1">
      <c r="A51" s="41" t="s">
        <v>166</v>
      </c>
      <c r="B51" s="65" t="s">
        <v>93</v>
      </c>
      <c r="C51" s="64">
        <v>369</v>
      </c>
      <c r="D51" s="64">
        <v>392</v>
      </c>
      <c r="E51" s="64">
        <v>480</v>
      </c>
      <c r="F51" s="59">
        <f t="shared" si="0"/>
        <v>130.1</v>
      </c>
      <c r="G51" s="59">
        <f t="shared" si="1"/>
        <v>122.4</v>
      </c>
    </row>
    <row r="52" spans="1:7" hidden="1">
      <c r="A52" s="41" t="s">
        <v>167</v>
      </c>
      <c r="B52" s="66" t="s">
        <v>95</v>
      </c>
      <c r="C52" s="64">
        <v>45</v>
      </c>
      <c r="D52" s="64">
        <v>23</v>
      </c>
      <c r="E52" s="64"/>
      <c r="F52" s="59">
        <f t="shared" si="0"/>
        <v>0</v>
      </c>
      <c r="G52" s="59">
        <f t="shared" si="1"/>
        <v>0</v>
      </c>
    </row>
    <row r="53" spans="1:7" hidden="1">
      <c r="A53" s="41" t="s">
        <v>168</v>
      </c>
      <c r="B53" s="63" t="s">
        <v>97</v>
      </c>
      <c r="C53" s="64"/>
      <c r="D53" s="64"/>
      <c r="E53" s="64"/>
      <c r="F53" s="59" t="str">
        <f t="shared" si="0"/>
        <v/>
      </c>
      <c r="G53" s="59" t="str">
        <f t="shared" si="1"/>
        <v/>
      </c>
    </row>
    <row r="54" spans="1:7" hidden="1">
      <c r="A54" s="41" t="s">
        <v>169</v>
      </c>
      <c r="B54" s="63" t="s">
        <v>170</v>
      </c>
      <c r="C54" s="64"/>
      <c r="D54" s="64"/>
      <c r="E54" s="64"/>
      <c r="F54" s="59" t="str">
        <f t="shared" si="0"/>
        <v/>
      </c>
      <c r="G54" s="59" t="str">
        <f t="shared" si="1"/>
        <v/>
      </c>
    </row>
    <row r="55" spans="1:7" hidden="1">
      <c r="A55" s="41" t="s">
        <v>171</v>
      </c>
      <c r="B55" s="63" t="s">
        <v>172</v>
      </c>
      <c r="C55" s="64"/>
      <c r="D55" s="64"/>
      <c r="E55" s="64"/>
      <c r="F55" s="59" t="str">
        <f t="shared" si="0"/>
        <v/>
      </c>
      <c r="G55" s="59" t="str">
        <f t="shared" si="1"/>
        <v/>
      </c>
    </row>
    <row r="56" spans="1:7" hidden="1">
      <c r="A56" s="41" t="s">
        <v>173</v>
      </c>
      <c r="B56" s="65" t="s">
        <v>174</v>
      </c>
      <c r="C56" s="64"/>
      <c r="D56" s="64"/>
      <c r="E56" s="64"/>
      <c r="F56" s="59" t="str">
        <f t="shared" si="0"/>
        <v/>
      </c>
      <c r="G56" s="59" t="str">
        <f t="shared" si="1"/>
        <v/>
      </c>
    </row>
    <row r="57" spans="1:7" hidden="1">
      <c r="A57" s="41" t="s">
        <v>175</v>
      </c>
      <c r="B57" s="65" t="s">
        <v>176</v>
      </c>
      <c r="C57" s="64"/>
      <c r="D57" s="64"/>
      <c r="E57" s="64"/>
      <c r="F57" s="59" t="str">
        <f t="shared" si="0"/>
        <v/>
      </c>
      <c r="G57" s="59" t="str">
        <f t="shared" si="1"/>
        <v/>
      </c>
    </row>
    <row r="58" spans="1:7" hidden="1">
      <c r="A58" s="41" t="s">
        <v>177</v>
      </c>
      <c r="B58" s="65" t="s">
        <v>178</v>
      </c>
      <c r="C58" s="64"/>
      <c r="D58" s="64">
        <v>13</v>
      </c>
      <c r="E58" s="64"/>
      <c r="F58" s="59" t="str">
        <f t="shared" si="0"/>
        <v/>
      </c>
      <c r="G58" s="59">
        <f t="shared" si="1"/>
        <v>0</v>
      </c>
    </row>
    <row r="59" spans="1:7" hidden="1">
      <c r="A59" s="41" t="s">
        <v>179</v>
      </c>
      <c r="B59" s="63" t="s">
        <v>111</v>
      </c>
      <c r="C59" s="64"/>
      <c r="D59" s="64"/>
      <c r="E59" s="64"/>
      <c r="F59" s="59" t="str">
        <f t="shared" si="0"/>
        <v/>
      </c>
      <c r="G59" s="59" t="str">
        <f t="shared" si="1"/>
        <v/>
      </c>
    </row>
    <row r="60" spans="1:7" hidden="1">
      <c r="A60" s="41" t="s">
        <v>180</v>
      </c>
      <c r="B60" s="65" t="s">
        <v>181</v>
      </c>
      <c r="C60" s="64"/>
      <c r="D60" s="64"/>
      <c r="E60" s="64"/>
      <c r="F60" s="59" t="str">
        <f t="shared" si="0"/>
        <v/>
      </c>
      <c r="G60" s="59" t="str">
        <f t="shared" si="1"/>
        <v/>
      </c>
    </row>
    <row r="61" spans="1:7" hidden="1">
      <c r="A61" s="60" t="s">
        <v>182</v>
      </c>
      <c r="B61" s="69" t="s">
        <v>183</v>
      </c>
      <c r="C61" s="62">
        <f>SUM(C62:C71)</f>
        <v>2018</v>
      </c>
      <c r="D61" s="62">
        <f>SUM(D62:D71)</f>
        <v>2070</v>
      </c>
      <c r="E61" s="62">
        <f>SUM(E62:E71)</f>
        <v>2165</v>
      </c>
      <c r="F61" s="59">
        <f t="shared" si="0"/>
        <v>107.3</v>
      </c>
      <c r="G61" s="59">
        <f t="shared" si="1"/>
        <v>104.6</v>
      </c>
    </row>
    <row r="62" spans="1:7" hidden="1">
      <c r="A62" s="41" t="s">
        <v>184</v>
      </c>
      <c r="B62" s="65" t="s">
        <v>93</v>
      </c>
      <c r="C62" s="64">
        <v>1840</v>
      </c>
      <c r="D62" s="64">
        <v>1906</v>
      </c>
      <c r="E62" s="64">
        <v>2165</v>
      </c>
      <c r="F62" s="59">
        <f t="shared" si="0"/>
        <v>117.7</v>
      </c>
      <c r="G62" s="59">
        <f t="shared" si="1"/>
        <v>113.6</v>
      </c>
    </row>
    <row r="63" spans="1:7" hidden="1">
      <c r="A63" s="41" t="s">
        <v>185</v>
      </c>
      <c r="B63" s="66" t="s">
        <v>95</v>
      </c>
      <c r="C63" s="64">
        <v>28</v>
      </c>
      <c r="D63" s="64">
        <v>14</v>
      </c>
      <c r="E63" s="64"/>
      <c r="F63" s="59">
        <f t="shared" si="0"/>
        <v>0</v>
      </c>
      <c r="G63" s="59">
        <f t="shared" si="1"/>
        <v>0</v>
      </c>
    </row>
    <row r="64" spans="1:7" hidden="1">
      <c r="A64" s="41" t="s">
        <v>186</v>
      </c>
      <c r="B64" s="66" t="s">
        <v>97</v>
      </c>
      <c r="C64" s="64"/>
      <c r="D64" s="64"/>
      <c r="E64" s="64"/>
      <c r="F64" s="59" t="str">
        <f t="shared" si="0"/>
        <v/>
      </c>
      <c r="G64" s="59" t="str">
        <f t="shared" si="1"/>
        <v/>
      </c>
    </row>
    <row r="65" spans="1:7" hidden="1">
      <c r="A65" s="41" t="s">
        <v>187</v>
      </c>
      <c r="B65" s="66" t="s">
        <v>188</v>
      </c>
      <c r="C65" s="64"/>
      <c r="D65" s="64"/>
      <c r="E65" s="64"/>
      <c r="F65" s="59" t="str">
        <f t="shared" si="0"/>
        <v/>
      </c>
      <c r="G65" s="59" t="str">
        <f t="shared" si="1"/>
        <v/>
      </c>
    </row>
    <row r="66" spans="1:7" hidden="1">
      <c r="A66" s="41" t="s">
        <v>189</v>
      </c>
      <c r="B66" s="66" t="s">
        <v>190</v>
      </c>
      <c r="C66" s="64"/>
      <c r="D66" s="64"/>
      <c r="E66" s="64"/>
      <c r="F66" s="59" t="str">
        <f t="shared" si="0"/>
        <v/>
      </c>
      <c r="G66" s="59" t="str">
        <f t="shared" si="1"/>
        <v/>
      </c>
    </row>
    <row r="67" spans="1:7" hidden="1">
      <c r="A67" s="41" t="s">
        <v>191</v>
      </c>
      <c r="B67" s="66" t="s">
        <v>192</v>
      </c>
      <c r="C67" s="64"/>
      <c r="D67" s="64"/>
      <c r="E67" s="64"/>
      <c r="F67" s="59" t="str">
        <f t="shared" si="0"/>
        <v/>
      </c>
      <c r="G67" s="59" t="str">
        <f t="shared" si="1"/>
        <v/>
      </c>
    </row>
    <row r="68" spans="1:7" hidden="1">
      <c r="A68" s="41" t="s">
        <v>193</v>
      </c>
      <c r="B68" s="63" t="s">
        <v>194</v>
      </c>
      <c r="C68" s="64"/>
      <c r="D68" s="64"/>
      <c r="E68" s="64"/>
      <c r="F68" s="59" t="str">
        <f t="shared" si="0"/>
        <v/>
      </c>
      <c r="G68" s="59" t="str">
        <f t="shared" si="1"/>
        <v/>
      </c>
    </row>
    <row r="69" spans="1:7" hidden="1">
      <c r="A69" s="41" t="s">
        <v>195</v>
      </c>
      <c r="B69" s="65" t="s">
        <v>196</v>
      </c>
      <c r="C69" s="64">
        <v>150</v>
      </c>
      <c r="D69" s="64">
        <v>150</v>
      </c>
      <c r="E69" s="64"/>
      <c r="F69" s="59">
        <f t="shared" si="0"/>
        <v>0</v>
      </c>
      <c r="G69" s="59">
        <f t="shared" si="1"/>
        <v>0</v>
      </c>
    </row>
    <row r="70" spans="1:7" hidden="1">
      <c r="A70" s="41" t="s">
        <v>197</v>
      </c>
      <c r="B70" s="65" t="s">
        <v>111</v>
      </c>
      <c r="C70" s="64"/>
      <c r="D70" s="64"/>
      <c r="E70" s="64"/>
      <c r="F70" s="59" t="str">
        <f t="shared" ref="F70:F133" si="2">IF(C70=0,"",ROUND(E70/C70*100,1))</f>
        <v/>
      </c>
      <c r="G70" s="59" t="str">
        <f t="shared" ref="G70:G133" si="3">IF(D70=0,"",ROUND(E70/D70*100,1))</f>
        <v/>
      </c>
    </row>
    <row r="71" spans="1:7" hidden="1">
      <c r="A71" s="41" t="s">
        <v>198</v>
      </c>
      <c r="B71" s="65" t="s">
        <v>199</v>
      </c>
      <c r="C71" s="64"/>
      <c r="D71" s="64"/>
      <c r="E71" s="64"/>
      <c r="F71" s="59" t="str">
        <f t="shared" si="2"/>
        <v/>
      </c>
      <c r="G71" s="59" t="str">
        <f t="shared" si="3"/>
        <v/>
      </c>
    </row>
    <row r="72" spans="1:7" hidden="1">
      <c r="A72" s="60" t="s">
        <v>200</v>
      </c>
      <c r="B72" s="61" t="s">
        <v>201</v>
      </c>
      <c r="C72" s="62">
        <f>SUM(C73:C79)</f>
        <v>0</v>
      </c>
      <c r="D72" s="62">
        <f>SUM(D73:D79)</f>
        <v>0</v>
      </c>
      <c r="E72" s="62">
        <f>SUM(E73:E79)</f>
        <v>0</v>
      </c>
      <c r="F72" s="59" t="str">
        <f t="shared" si="2"/>
        <v/>
      </c>
      <c r="G72" s="59" t="str">
        <f t="shared" si="3"/>
        <v/>
      </c>
    </row>
    <row r="73" spans="1:7" hidden="1">
      <c r="A73" s="41" t="s">
        <v>202</v>
      </c>
      <c r="B73" s="63" t="s">
        <v>93</v>
      </c>
      <c r="C73" s="64"/>
      <c r="D73" s="64"/>
      <c r="E73" s="64"/>
      <c r="F73" s="59" t="str">
        <f t="shared" si="2"/>
        <v/>
      </c>
      <c r="G73" s="59" t="str">
        <f t="shared" si="3"/>
        <v/>
      </c>
    </row>
    <row r="74" spans="1:7" hidden="1">
      <c r="A74" s="41" t="s">
        <v>203</v>
      </c>
      <c r="B74" s="63" t="s">
        <v>95</v>
      </c>
      <c r="C74" s="64"/>
      <c r="D74" s="64"/>
      <c r="E74" s="64"/>
      <c r="F74" s="59" t="str">
        <f t="shared" si="2"/>
        <v/>
      </c>
      <c r="G74" s="59" t="str">
        <f t="shared" si="3"/>
        <v/>
      </c>
    </row>
    <row r="75" spans="1:7" hidden="1">
      <c r="A75" s="41" t="s">
        <v>204</v>
      </c>
      <c r="B75" s="65" t="s">
        <v>97</v>
      </c>
      <c r="C75" s="64"/>
      <c r="D75" s="64"/>
      <c r="E75" s="64"/>
      <c r="F75" s="59" t="str">
        <f t="shared" si="2"/>
        <v/>
      </c>
      <c r="G75" s="59" t="str">
        <f t="shared" si="3"/>
        <v/>
      </c>
    </row>
    <row r="76" spans="1:7" hidden="1">
      <c r="A76" s="41" t="s">
        <v>205</v>
      </c>
      <c r="B76" s="63" t="s">
        <v>194</v>
      </c>
      <c r="C76" s="64"/>
      <c r="D76" s="64"/>
      <c r="E76" s="64"/>
      <c r="F76" s="59" t="str">
        <f t="shared" si="2"/>
        <v/>
      </c>
      <c r="G76" s="59" t="str">
        <f t="shared" si="3"/>
        <v/>
      </c>
    </row>
    <row r="77" spans="1:7" hidden="1">
      <c r="A77" s="41" t="s">
        <v>206</v>
      </c>
      <c r="B77" s="65" t="s">
        <v>207</v>
      </c>
      <c r="C77" s="64"/>
      <c r="D77" s="64"/>
      <c r="E77" s="64"/>
      <c r="F77" s="59" t="str">
        <f t="shared" si="2"/>
        <v/>
      </c>
      <c r="G77" s="59" t="str">
        <f t="shared" si="3"/>
        <v/>
      </c>
    </row>
    <row r="78" spans="1:7" hidden="1">
      <c r="A78" s="41" t="s">
        <v>208</v>
      </c>
      <c r="B78" s="65" t="s">
        <v>111</v>
      </c>
      <c r="C78" s="64"/>
      <c r="D78" s="64"/>
      <c r="E78" s="64"/>
      <c r="F78" s="59" t="str">
        <f t="shared" si="2"/>
        <v/>
      </c>
      <c r="G78" s="59" t="str">
        <f t="shared" si="3"/>
        <v/>
      </c>
    </row>
    <row r="79" spans="1:7" hidden="1">
      <c r="A79" s="41" t="s">
        <v>209</v>
      </c>
      <c r="B79" s="65" t="s">
        <v>210</v>
      </c>
      <c r="C79" s="64"/>
      <c r="D79" s="64"/>
      <c r="E79" s="64"/>
      <c r="F79" s="59" t="str">
        <f t="shared" si="2"/>
        <v/>
      </c>
      <c r="G79" s="59" t="str">
        <f t="shared" si="3"/>
        <v/>
      </c>
    </row>
    <row r="80" spans="1:7" hidden="1">
      <c r="A80" s="60" t="s">
        <v>211</v>
      </c>
      <c r="B80" s="68" t="s">
        <v>212</v>
      </c>
      <c r="C80" s="62">
        <f>SUM(C81:C88)</f>
        <v>491</v>
      </c>
      <c r="D80" s="62">
        <f>SUM(D81:D88)</f>
        <v>515</v>
      </c>
      <c r="E80" s="62">
        <f>SUM(E81:E88)</f>
        <v>497</v>
      </c>
      <c r="F80" s="59">
        <f t="shared" si="2"/>
        <v>101.2</v>
      </c>
      <c r="G80" s="59">
        <f t="shared" si="3"/>
        <v>96.5</v>
      </c>
    </row>
    <row r="81" spans="1:7" hidden="1">
      <c r="A81" s="41" t="s">
        <v>213</v>
      </c>
      <c r="B81" s="63" t="s">
        <v>93</v>
      </c>
      <c r="C81" s="64">
        <v>371</v>
      </c>
      <c r="D81" s="64">
        <v>395</v>
      </c>
      <c r="E81" s="64">
        <v>497</v>
      </c>
      <c r="F81" s="59">
        <f t="shared" si="2"/>
        <v>134</v>
      </c>
      <c r="G81" s="59">
        <f t="shared" si="3"/>
        <v>125.8</v>
      </c>
    </row>
    <row r="82" spans="1:7" hidden="1">
      <c r="A82" s="41" t="s">
        <v>214</v>
      </c>
      <c r="B82" s="63" t="s">
        <v>95</v>
      </c>
      <c r="C82" s="64">
        <v>70</v>
      </c>
      <c r="D82" s="64">
        <v>60</v>
      </c>
      <c r="E82" s="64"/>
      <c r="F82" s="59">
        <f t="shared" si="2"/>
        <v>0</v>
      </c>
      <c r="G82" s="59">
        <f t="shared" si="3"/>
        <v>0</v>
      </c>
    </row>
    <row r="83" spans="1:7" hidden="1">
      <c r="A83" s="41" t="s">
        <v>215</v>
      </c>
      <c r="B83" s="63" t="s">
        <v>97</v>
      </c>
      <c r="C83" s="64"/>
      <c r="D83" s="64"/>
      <c r="E83" s="64"/>
      <c r="F83" s="59" t="str">
        <f t="shared" si="2"/>
        <v/>
      </c>
      <c r="G83" s="59" t="str">
        <f t="shared" si="3"/>
        <v/>
      </c>
    </row>
    <row r="84" spans="1:7" hidden="1">
      <c r="A84" s="41" t="s">
        <v>216</v>
      </c>
      <c r="B84" s="70" t="s">
        <v>217</v>
      </c>
      <c r="C84" s="64"/>
      <c r="D84" s="64">
        <v>10</v>
      </c>
      <c r="E84" s="64"/>
      <c r="F84" s="59" t="str">
        <f t="shared" si="2"/>
        <v/>
      </c>
      <c r="G84" s="59">
        <f t="shared" si="3"/>
        <v>0</v>
      </c>
    </row>
    <row r="85" spans="1:7" hidden="1">
      <c r="A85" s="41" t="s">
        <v>218</v>
      </c>
      <c r="B85" s="65" t="s">
        <v>219</v>
      </c>
      <c r="C85" s="64">
        <v>20</v>
      </c>
      <c r="D85" s="64">
        <v>20</v>
      </c>
      <c r="E85" s="64"/>
      <c r="F85" s="59">
        <f t="shared" si="2"/>
        <v>0</v>
      </c>
      <c r="G85" s="59">
        <f t="shared" si="3"/>
        <v>0</v>
      </c>
    </row>
    <row r="86" spans="1:7" hidden="1">
      <c r="A86" s="41" t="s">
        <v>220</v>
      </c>
      <c r="B86" s="65" t="s">
        <v>194</v>
      </c>
      <c r="C86" s="64"/>
      <c r="D86" s="64"/>
      <c r="E86" s="64"/>
      <c r="F86" s="59" t="str">
        <f t="shared" si="2"/>
        <v/>
      </c>
      <c r="G86" s="59" t="str">
        <f t="shared" si="3"/>
        <v/>
      </c>
    </row>
    <row r="87" spans="1:7" hidden="1">
      <c r="A87" s="41" t="s">
        <v>221</v>
      </c>
      <c r="B87" s="65" t="s">
        <v>111</v>
      </c>
      <c r="C87" s="64"/>
      <c r="D87" s="64"/>
      <c r="E87" s="64"/>
      <c r="F87" s="59" t="str">
        <f t="shared" si="2"/>
        <v/>
      </c>
      <c r="G87" s="59" t="str">
        <f t="shared" si="3"/>
        <v/>
      </c>
    </row>
    <row r="88" spans="1:7" hidden="1">
      <c r="A88" s="41" t="s">
        <v>222</v>
      </c>
      <c r="B88" s="66" t="s">
        <v>223</v>
      </c>
      <c r="C88" s="64">
        <v>30</v>
      </c>
      <c r="D88" s="64">
        <v>30</v>
      </c>
      <c r="E88" s="64"/>
      <c r="F88" s="59">
        <f t="shared" si="2"/>
        <v>0</v>
      </c>
      <c r="G88" s="59">
        <f t="shared" si="3"/>
        <v>0</v>
      </c>
    </row>
    <row r="89" spans="1:7" hidden="1">
      <c r="A89" s="60" t="s">
        <v>224</v>
      </c>
      <c r="B89" s="61" t="s">
        <v>225</v>
      </c>
      <c r="C89" s="62">
        <f>SUM(C90:C101)</f>
        <v>0</v>
      </c>
      <c r="D89" s="62">
        <f>SUM(D90:D101)</f>
        <v>0</v>
      </c>
      <c r="E89" s="62">
        <f>SUM(E90:E101)</f>
        <v>0</v>
      </c>
      <c r="F89" s="59" t="str">
        <f t="shared" si="2"/>
        <v/>
      </c>
      <c r="G89" s="59" t="str">
        <f t="shared" si="3"/>
        <v/>
      </c>
    </row>
    <row r="90" spans="1:7" hidden="1">
      <c r="A90" s="41" t="s">
        <v>226</v>
      </c>
      <c r="B90" s="63" t="s">
        <v>93</v>
      </c>
      <c r="C90" s="64"/>
      <c r="D90" s="64"/>
      <c r="E90" s="64"/>
      <c r="F90" s="59" t="str">
        <f t="shared" si="2"/>
        <v/>
      </c>
      <c r="G90" s="59" t="str">
        <f t="shared" si="3"/>
        <v/>
      </c>
    </row>
    <row r="91" spans="1:7" hidden="1">
      <c r="A91" s="41" t="s">
        <v>227</v>
      </c>
      <c r="B91" s="65" t="s">
        <v>95</v>
      </c>
      <c r="C91" s="64"/>
      <c r="D91" s="64"/>
      <c r="E91" s="64"/>
      <c r="F91" s="59" t="str">
        <f t="shared" si="2"/>
        <v/>
      </c>
      <c r="G91" s="59" t="str">
        <f t="shared" si="3"/>
        <v/>
      </c>
    </row>
    <row r="92" spans="1:7" hidden="1">
      <c r="A92" s="41" t="s">
        <v>228</v>
      </c>
      <c r="B92" s="65" t="s">
        <v>97</v>
      </c>
      <c r="C92" s="64"/>
      <c r="D92" s="64"/>
      <c r="E92" s="64"/>
      <c r="F92" s="59" t="str">
        <f t="shared" si="2"/>
        <v/>
      </c>
      <c r="G92" s="59" t="str">
        <f t="shared" si="3"/>
        <v/>
      </c>
    </row>
    <row r="93" spans="1:7" hidden="1">
      <c r="A93" s="41" t="s">
        <v>229</v>
      </c>
      <c r="B93" s="63" t="s">
        <v>230</v>
      </c>
      <c r="C93" s="64"/>
      <c r="D93" s="64"/>
      <c r="E93" s="64"/>
      <c r="F93" s="59" t="str">
        <f t="shared" si="2"/>
        <v/>
      </c>
      <c r="G93" s="59" t="str">
        <f t="shared" si="3"/>
        <v/>
      </c>
    </row>
    <row r="94" spans="1:7" hidden="1">
      <c r="A94" s="41" t="s">
        <v>231</v>
      </c>
      <c r="B94" s="63" t="s">
        <v>232</v>
      </c>
      <c r="C94" s="64"/>
      <c r="D94" s="64"/>
      <c r="E94" s="64"/>
      <c r="F94" s="59" t="str">
        <f t="shared" si="2"/>
        <v/>
      </c>
      <c r="G94" s="59" t="str">
        <f t="shared" si="3"/>
        <v/>
      </c>
    </row>
    <row r="95" spans="1:7" hidden="1">
      <c r="A95" s="41" t="s">
        <v>233</v>
      </c>
      <c r="B95" s="63" t="s">
        <v>194</v>
      </c>
      <c r="C95" s="64"/>
      <c r="D95" s="64"/>
      <c r="E95" s="64"/>
      <c r="F95" s="59" t="str">
        <f t="shared" si="2"/>
        <v/>
      </c>
      <c r="G95" s="59" t="str">
        <f t="shared" si="3"/>
        <v/>
      </c>
    </row>
    <row r="96" spans="1:7" hidden="1">
      <c r="A96" s="41" t="s">
        <v>234</v>
      </c>
      <c r="B96" s="63" t="s">
        <v>235</v>
      </c>
      <c r="C96" s="64"/>
      <c r="D96" s="64"/>
      <c r="E96" s="64"/>
      <c r="F96" s="59" t="str">
        <f t="shared" si="2"/>
        <v/>
      </c>
      <c r="G96" s="59" t="str">
        <f t="shared" si="3"/>
        <v/>
      </c>
    </row>
    <row r="97" spans="1:7" hidden="1">
      <c r="A97" s="41" t="s">
        <v>236</v>
      </c>
      <c r="B97" s="63" t="s">
        <v>237</v>
      </c>
      <c r="C97" s="64"/>
      <c r="D97" s="64"/>
      <c r="E97" s="64"/>
      <c r="F97" s="59" t="str">
        <f t="shared" si="2"/>
        <v/>
      </c>
      <c r="G97" s="59" t="str">
        <f t="shared" si="3"/>
        <v/>
      </c>
    </row>
    <row r="98" spans="1:7" hidden="1">
      <c r="A98" s="41" t="s">
        <v>238</v>
      </c>
      <c r="B98" s="63" t="s">
        <v>239</v>
      </c>
      <c r="C98" s="64"/>
      <c r="D98" s="64"/>
      <c r="E98" s="64"/>
      <c r="F98" s="59" t="str">
        <f t="shared" si="2"/>
        <v/>
      </c>
      <c r="G98" s="59" t="str">
        <f t="shared" si="3"/>
        <v/>
      </c>
    </row>
    <row r="99" spans="1:7" hidden="1">
      <c r="A99" s="41" t="s">
        <v>240</v>
      </c>
      <c r="B99" s="63" t="s">
        <v>241</v>
      </c>
      <c r="C99" s="64"/>
      <c r="D99" s="64"/>
      <c r="E99" s="64"/>
      <c r="F99" s="59" t="str">
        <f t="shared" si="2"/>
        <v/>
      </c>
      <c r="G99" s="59" t="str">
        <f t="shared" si="3"/>
        <v/>
      </c>
    </row>
    <row r="100" spans="1:7" hidden="1">
      <c r="A100" s="41" t="s">
        <v>242</v>
      </c>
      <c r="B100" s="65" t="s">
        <v>111</v>
      </c>
      <c r="C100" s="64"/>
      <c r="D100" s="64"/>
      <c r="E100" s="64"/>
      <c r="F100" s="59" t="str">
        <f t="shared" si="2"/>
        <v/>
      </c>
      <c r="G100" s="59" t="str">
        <f t="shared" si="3"/>
        <v/>
      </c>
    </row>
    <row r="101" spans="1:7" hidden="1">
      <c r="A101" s="41" t="s">
        <v>243</v>
      </c>
      <c r="B101" s="65" t="s">
        <v>244</v>
      </c>
      <c r="C101" s="64"/>
      <c r="D101" s="64"/>
      <c r="E101" s="64"/>
      <c r="F101" s="59" t="str">
        <f t="shared" si="2"/>
        <v/>
      </c>
      <c r="G101" s="59" t="str">
        <f t="shared" si="3"/>
        <v/>
      </c>
    </row>
    <row r="102" spans="1:7" hidden="1">
      <c r="A102" s="60" t="s">
        <v>245</v>
      </c>
      <c r="B102" s="71" t="s">
        <v>246</v>
      </c>
      <c r="C102" s="62">
        <f>SUM(C103:C110)</f>
        <v>2887</v>
      </c>
      <c r="D102" s="62">
        <f>SUM(D103:D110)</f>
        <v>2398</v>
      </c>
      <c r="E102" s="62">
        <f>SUM(E103:E110)</f>
        <v>3359</v>
      </c>
      <c r="F102" s="59">
        <f t="shared" si="2"/>
        <v>116.3</v>
      </c>
      <c r="G102" s="59">
        <f t="shared" si="3"/>
        <v>140.1</v>
      </c>
    </row>
    <row r="103" spans="1:7" hidden="1">
      <c r="A103" s="41" t="s">
        <v>247</v>
      </c>
      <c r="B103" s="63" t="s">
        <v>93</v>
      </c>
      <c r="C103" s="64">
        <v>1250</v>
      </c>
      <c r="D103" s="64">
        <v>1373</v>
      </c>
      <c r="E103" s="64">
        <v>3126</v>
      </c>
      <c r="F103" s="59">
        <f t="shared" si="2"/>
        <v>250.1</v>
      </c>
      <c r="G103" s="59">
        <f t="shared" si="3"/>
        <v>227.7</v>
      </c>
    </row>
    <row r="104" spans="1:7" hidden="1">
      <c r="A104" s="41" t="s">
        <v>248</v>
      </c>
      <c r="B104" s="63" t="s">
        <v>95</v>
      </c>
      <c r="C104" s="64">
        <v>513</v>
      </c>
      <c r="D104" s="64">
        <v>238</v>
      </c>
      <c r="E104" s="64"/>
      <c r="F104" s="59">
        <f t="shared" si="2"/>
        <v>0</v>
      </c>
      <c r="G104" s="59">
        <f t="shared" si="3"/>
        <v>0</v>
      </c>
    </row>
    <row r="105" spans="1:7" hidden="1">
      <c r="A105" s="41" t="s">
        <v>249</v>
      </c>
      <c r="B105" s="63" t="s">
        <v>97</v>
      </c>
      <c r="C105" s="64"/>
      <c r="D105" s="64"/>
      <c r="E105" s="64"/>
      <c r="F105" s="59" t="str">
        <f t="shared" si="2"/>
        <v/>
      </c>
      <c r="G105" s="59" t="str">
        <f t="shared" si="3"/>
        <v/>
      </c>
    </row>
    <row r="106" spans="1:7" hidden="1">
      <c r="A106" s="41" t="s">
        <v>250</v>
      </c>
      <c r="B106" s="65" t="s">
        <v>251</v>
      </c>
      <c r="C106" s="64"/>
      <c r="D106" s="64"/>
      <c r="E106" s="64"/>
      <c r="F106" s="59" t="str">
        <f t="shared" si="2"/>
        <v/>
      </c>
      <c r="G106" s="59" t="str">
        <f t="shared" si="3"/>
        <v/>
      </c>
    </row>
    <row r="107" spans="1:7" hidden="1">
      <c r="A107" s="41" t="s">
        <v>252</v>
      </c>
      <c r="B107" s="65" t="s">
        <v>253</v>
      </c>
      <c r="C107" s="64"/>
      <c r="D107" s="64"/>
      <c r="E107" s="64"/>
      <c r="F107" s="59" t="str">
        <f t="shared" si="2"/>
        <v/>
      </c>
      <c r="G107" s="59" t="str">
        <f t="shared" si="3"/>
        <v/>
      </c>
    </row>
    <row r="108" spans="1:7" hidden="1">
      <c r="A108" s="41" t="s">
        <v>254</v>
      </c>
      <c r="B108" s="65" t="s">
        <v>255</v>
      </c>
      <c r="C108" s="64">
        <v>202</v>
      </c>
      <c r="D108" s="64">
        <v>101</v>
      </c>
      <c r="E108" s="64">
        <v>225</v>
      </c>
      <c r="F108" s="59">
        <f t="shared" si="2"/>
        <v>111.4</v>
      </c>
      <c r="G108" s="59">
        <f t="shared" si="3"/>
        <v>222.8</v>
      </c>
    </row>
    <row r="109" spans="1:7" hidden="1">
      <c r="A109" s="41" t="s">
        <v>256</v>
      </c>
      <c r="B109" s="63" t="s">
        <v>111</v>
      </c>
      <c r="C109" s="64"/>
      <c r="D109" s="64"/>
      <c r="E109" s="64"/>
      <c r="F109" s="59" t="str">
        <f t="shared" si="2"/>
        <v/>
      </c>
      <c r="G109" s="59" t="str">
        <f t="shared" si="3"/>
        <v/>
      </c>
    </row>
    <row r="110" spans="1:7" hidden="1">
      <c r="A110" s="41" t="s">
        <v>257</v>
      </c>
      <c r="B110" s="63" t="s">
        <v>258</v>
      </c>
      <c r="C110" s="64">
        <v>922</v>
      </c>
      <c r="D110" s="64">
        <v>686</v>
      </c>
      <c r="E110" s="64">
        <v>8</v>
      </c>
      <c r="F110" s="59">
        <f t="shared" si="2"/>
        <v>0.9</v>
      </c>
      <c r="G110" s="59">
        <f t="shared" si="3"/>
        <v>1.2</v>
      </c>
    </row>
    <row r="111" spans="1:7" hidden="1">
      <c r="A111" s="60" t="s">
        <v>259</v>
      </c>
      <c r="B111" s="72" t="s">
        <v>260</v>
      </c>
      <c r="C111" s="62">
        <f>SUM(C112:C121)</f>
        <v>125</v>
      </c>
      <c r="D111" s="62">
        <f>SUM(D112:D121)</f>
        <v>156</v>
      </c>
      <c r="E111" s="62">
        <f>SUM(E112:E121)</f>
        <v>157</v>
      </c>
      <c r="F111" s="59">
        <f t="shared" si="2"/>
        <v>125.6</v>
      </c>
      <c r="G111" s="59">
        <f t="shared" si="3"/>
        <v>100.6</v>
      </c>
    </row>
    <row r="112" spans="1:7" hidden="1">
      <c r="A112" s="41" t="s">
        <v>261</v>
      </c>
      <c r="B112" s="63" t="s">
        <v>93</v>
      </c>
      <c r="C112" s="64">
        <v>118</v>
      </c>
      <c r="D112" s="64">
        <v>152</v>
      </c>
      <c r="E112" s="64">
        <v>157</v>
      </c>
      <c r="F112" s="59">
        <f t="shared" si="2"/>
        <v>133.1</v>
      </c>
      <c r="G112" s="59">
        <f t="shared" si="3"/>
        <v>103.3</v>
      </c>
    </row>
    <row r="113" spans="1:7" hidden="1">
      <c r="A113" s="41" t="s">
        <v>262</v>
      </c>
      <c r="B113" s="63" t="s">
        <v>95</v>
      </c>
      <c r="C113" s="64">
        <v>7</v>
      </c>
      <c r="D113" s="64">
        <v>4</v>
      </c>
      <c r="E113" s="64"/>
      <c r="F113" s="59">
        <f t="shared" si="2"/>
        <v>0</v>
      </c>
      <c r="G113" s="59">
        <f t="shared" si="3"/>
        <v>0</v>
      </c>
    </row>
    <row r="114" spans="1:7" hidden="1">
      <c r="A114" s="41" t="s">
        <v>263</v>
      </c>
      <c r="B114" s="63" t="s">
        <v>97</v>
      </c>
      <c r="C114" s="64"/>
      <c r="D114" s="64"/>
      <c r="E114" s="64"/>
      <c r="F114" s="59" t="str">
        <f t="shared" si="2"/>
        <v/>
      </c>
      <c r="G114" s="59" t="str">
        <f t="shared" si="3"/>
        <v/>
      </c>
    </row>
    <row r="115" spans="1:7" hidden="1">
      <c r="A115" s="41" t="s">
        <v>264</v>
      </c>
      <c r="B115" s="65" t="s">
        <v>265</v>
      </c>
      <c r="C115" s="64"/>
      <c r="D115" s="64"/>
      <c r="E115" s="64"/>
      <c r="F115" s="59" t="str">
        <f t="shared" si="2"/>
        <v/>
      </c>
      <c r="G115" s="59" t="str">
        <f t="shared" si="3"/>
        <v/>
      </c>
    </row>
    <row r="116" spans="1:7" hidden="1">
      <c r="A116" s="41" t="s">
        <v>266</v>
      </c>
      <c r="B116" s="65" t="s">
        <v>267</v>
      </c>
      <c r="C116" s="64"/>
      <c r="D116" s="64"/>
      <c r="E116" s="64"/>
      <c r="F116" s="59" t="str">
        <f t="shared" si="2"/>
        <v/>
      </c>
      <c r="G116" s="59" t="str">
        <f t="shared" si="3"/>
        <v/>
      </c>
    </row>
    <row r="117" spans="1:7" hidden="1">
      <c r="A117" s="41" t="s">
        <v>268</v>
      </c>
      <c r="B117" s="65" t="s">
        <v>269</v>
      </c>
      <c r="C117" s="64"/>
      <c r="D117" s="64"/>
      <c r="E117" s="64"/>
      <c r="F117" s="59" t="str">
        <f t="shared" si="2"/>
        <v/>
      </c>
      <c r="G117" s="59" t="str">
        <f t="shared" si="3"/>
        <v/>
      </c>
    </row>
    <row r="118" spans="1:7" hidden="1">
      <c r="A118" s="41" t="s">
        <v>270</v>
      </c>
      <c r="B118" s="63" t="s">
        <v>271</v>
      </c>
      <c r="C118" s="64"/>
      <c r="D118" s="64"/>
      <c r="E118" s="64"/>
      <c r="F118" s="59" t="str">
        <f t="shared" si="2"/>
        <v/>
      </c>
      <c r="G118" s="59" t="str">
        <f t="shared" si="3"/>
        <v/>
      </c>
    </row>
    <row r="119" spans="1:7" hidden="1">
      <c r="A119" s="41" t="s">
        <v>272</v>
      </c>
      <c r="B119" s="63" t="s">
        <v>273</v>
      </c>
      <c r="C119" s="64"/>
      <c r="D119" s="64"/>
      <c r="E119" s="64"/>
      <c r="F119" s="59" t="str">
        <f t="shared" si="2"/>
        <v/>
      </c>
      <c r="G119" s="59" t="str">
        <f t="shared" si="3"/>
        <v/>
      </c>
    </row>
    <row r="120" spans="1:7" hidden="1">
      <c r="A120" s="41" t="s">
        <v>274</v>
      </c>
      <c r="B120" s="63" t="s">
        <v>111</v>
      </c>
      <c r="C120" s="64"/>
      <c r="D120" s="64"/>
      <c r="E120" s="64"/>
      <c r="F120" s="59" t="str">
        <f t="shared" si="2"/>
        <v/>
      </c>
      <c r="G120" s="59" t="str">
        <f t="shared" si="3"/>
        <v/>
      </c>
    </row>
    <row r="121" spans="1:7" hidden="1">
      <c r="A121" s="41" t="s">
        <v>275</v>
      </c>
      <c r="B121" s="65" t="s">
        <v>276</v>
      </c>
      <c r="C121" s="64"/>
      <c r="D121" s="64"/>
      <c r="E121" s="64"/>
      <c r="F121" s="59" t="str">
        <f t="shared" si="2"/>
        <v/>
      </c>
      <c r="G121" s="59" t="str">
        <f t="shared" si="3"/>
        <v/>
      </c>
    </row>
    <row r="122" spans="1:7" hidden="1">
      <c r="A122" s="60" t="s">
        <v>277</v>
      </c>
      <c r="B122" s="68" t="s">
        <v>278</v>
      </c>
      <c r="C122" s="62">
        <f>SUM(C123:C133)</f>
        <v>0</v>
      </c>
      <c r="D122" s="62">
        <f>SUM(D123:D133)</f>
        <v>0</v>
      </c>
      <c r="E122" s="62">
        <f>SUM(E123:E133)</f>
        <v>0</v>
      </c>
      <c r="F122" s="59" t="str">
        <f t="shared" si="2"/>
        <v/>
      </c>
      <c r="G122" s="59" t="str">
        <f t="shared" si="3"/>
        <v/>
      </c>
    </row>
    <row r="123" spans="1:7" hidden="1">
      <c r="A123" s="41" t="s">
        <v>279</v>
      </c>
      <c r="B123" s="65" t="s">
        <v>93</v>
      </c>
      <c r="C123" s="64"/>
      <c r="D123" s="64"/>
      <c r="E123" s="64"/>
      <c r="F123" s="59" t="str">
        <f t="shared" si="2"/>
        <v/>
      </c>
      <c r="G123" s="59" t="str">
        <f t="shared" si="3"/>
        <v/>
      </c>
    </row>
    <row r="124" spans="1:7" hidden="1">
      <c r="A124" s="41" t="s">
        <v>280</v>
      </c>
      <c r="B124" s="66" t="s">
        <v>95</v>
      </c>
      <c r="C124" s="64"/>
      <c r="D124" s="64"/>
      <c r="E124" s="64"/>
      <c r="F124" s="59" t="str">
        <f t="shared" si="2"/>
        <v/>
      </c>
      <c r="G124" s="59" t="str">
        <f t="shared" si="3"/>
        <v/>
      </c>
    </row>
    <row r="125" spans="1:7" hidden="1">
      <c r="A125" s="41" t="s">
        <v>281</v>
      </c>
      <c r="B125" s="63" t="s">
        <v>97</v>
      </c>
      <c r="C125" s="64"/>
      <c r="D125" s="64"/>
      <c r="E125" s="64"/>
      <c r="F125" s="59" t="str">
        <f t="shared" si="2"/>
        <v/>
      </c>
      <c r="G125" s="59" t="str">
        <f t="shared" si="3"/>
        <v/>
      </c>
    </row>
    <row r="126" spans="1:7" hidden="1">
      <c r="A126" s="41" t="s">
        <v>282</v>
      </c>
      <c r="B126" s="63" t="s">
        <v>283</v>
      </c>
      <c r="C126" s="64"/>
      <c r="D126" s="64"/>
      <c r="E126" s="64"/>
      <c r="F126" s="59" t="str">
        <f t="shared" si="2"/>
        <v/>
      </c>
      <c r="G126" s="59" t="str">
        <f t="shared" si="3"/>
        <v/>
      </c>
    </row>
    <row r="127" spans="1:7" hidden="1">
      <c r="A127" s="41" t="s">
        <v>284</v>
      </c>
      <c r="B127" s="63" t="s">
        <v>285</v>
      </c>
      <c r="C127" s="64"/>
      <c r="D127" s="64"/>
      <c r="E127" s="64"/>
      <c r="F127" s="59" t="str">
        <f t="shared" si="2"/>
        <v/>
      </c>
      <c r="G127" s="59" t="str">
        <f t="shared" si="3"/>
        <v/>
      </c>
    </row>
    <row r="128" spans="1:7" hidden="1">
      <c r="A128" s="41" t="s">
        <v>286</v>
      </c>
      <c r="B128" s="65" t="s">
        <v>287</v>
      </c>
      <c r="C128" s="64"/>
      <c r="D128" s="64"/>
      <c r="E128" s="64"/>
      <c r="F128" s="59" t="str">
        <f t="shared" si="2"/>
        <v/>
      </c>
      <c r="G128" s="59" t="str">
        <f t="shared" si="3"/>
        <v/>
      </c>
    </row>
    <row r="129" spans="1:7" hidden="1">
      <c r="A129" s="41" t="s">
        <v>288</v>
      </c>
      <c r="B129" s="63" t="s">
        <v>289</v>
      </c>
      <c r="C129" s="64"/>
      <c r="D129" s="64"/>
      <c r="E129" s="64"/>
      <c r="F129" s="59" t="str">
        <f t="shared" si="2"/>
        <v/>
      </c>
      <c r="G129" s="59" t="str">
        <f t="shared" si="3"/>
        <v/>
      </c>
    </row>
    <row r="130" spans="1:7" hidden="1">
      <c r="A130" s="41" t="s">
        <v>290</v>
      </c>
      <c r="B130" s="63" t="s">
        <v>291</v>
      </c>
      <c r="C130" s="64"/>
      <c r="D130" s="64"/>
      <c r="E130" s="64"/>
      <c r="F130" s="59" t="str">
        <f t="shared" si="2"/>
        <v/>
      </c>
      <c r="G130" s="59" t="str">
        <f t="shared" si="3"/>
        <v/>
      </c>
    </row>
    <row r="131" spans="1:7" hidden="1">
      <c r="A131" s="41" t="s">
        <v>292</v>
      </c>
      <c r="B131" s="63" t="s">
        <v>293</v>
      </c>
      <c r="C131" s="64"/>
      <c r="D131" s="64"/>
      <c r="E131" s="64"/>
      <c r="F131" s="59" t="str">
        <f t="shared" si="2"/>
        <v/>
      </c>
      <c r="G131" s="59" t="str">
        <f t="shared" si="3"/>
        <v/>
      </c>
    </row>
    <row r="132" spans="1:7" hidden="1">
      <c r="A132" s="41" t="s">
        <v>294</v>
      </c>
      <c r="B132" s="63" t="s">
        <v>111</v>
      </c>
      <c r="C132" s="64"/>
      <c r="D132" s="64"/>
      <c r="E132" s="64"/>
      <c r="F132" s="59" t="str">
        <f t="shared" si="2"/>
        <v/>
      </c>
      <c r="G132" s="59" t="str">
        <f t="shared" si="3"/>
        <v/>
      </c>
    </row>
    <row r="133" spans="1:7" hidden="1">
      <c r="A133" s="41" t="s">
        <v>295</v>
      </c>
      <c r="B133" s="63" t="s">
        <v>296</v>
      </c>
      <c r="C133" s="64"/>
      <c r="D133" s="64"/>
      <c r="E133" s="64"/>
      <c r="F133" s="59" t="str">
        <f t="shared" si="2"/>
        <v/>
      </c>
      <c r="G133" s="59" t="str">
        <f t="shared" si="3"/>
        <v/>
      </c>
    </row>
    <row r="134" spans="1:7" hidden="1">
      <c r="A134" s="60" t="s">
        <v>297</v>
      </c>
      <c r="B134" s="61" t="s">
        <v>298</v>
      </c>
      <c r="C134" s="62">
        <f>SUM(C135:C140)</f>
        <v>0</v>
      </c>
      <c r="D134" s="62">
        <f>SUM(D135:D140)</f>
        <v>0</v>
      </c>
      <c r="E134" s="62">
        <f>SUM(E135:E140)</f>
        <v>0</v>
      </c>
      <c r="F134" s="59" t="str">
        <f t="shared" ref="F134:F197" si="4">IF(C134=0,"",ROUND(E134/C134*100,1))</f>
        <v/>
      </c>
      <c r="G134" s="59" t="str">
        <f t="shared" ref="G134:G197" si="5">IF(D134=0,"",ROUND(E134/D134*100,1))</f>
        <v/>
      </c>
    </row>
    <row r="135" spans="1:7" hidden="1">
      <c r="A135" s="41" t="s">
        <v>299</v>
      </c>
      <c r="B135" s="63" t="s">
        <v>93</v>
      </c>
      <c r="C135" s="64"/>
      <c r="D135" s="64"/>
      <c r="E135" s="64"/>
      <c r="F135" s="59" t="str">
        <f t="shared" si="4"/>
        <v/>
      </c>
      <c r="G135" s="59" t="str">
        <f t="shared" si="5"/>
        <v/>
      </c>
    </row>
    <row r="136" spans="1:7" hidden="1">
      <c r="A136" s="41" t="s">
        <v>300</v>
      </c>
      <c r="B136" s="63" t="s">
        <v>95</v>
      </c>
      <c r="C136" s="64"/>
      <c r="D136" s="64"/>
      <c r="E136" s="64"/>
      <c r="F136" s="59" t="str">
        <f t="shared" si="4"/>
        <v/>
      </c>
      <c r="G136" s="59" t="str">
        <f t="shared" si="5"/>
        <v/>
      </c>
    </row>
    <row r="137" spans="1:7" hidden="1">
      <c r="A137" s="41" t="s">
        <v>301</v>
      </c>
      <c r="B137" s="65" t="s">
        <v>97</v>
      </c>
      <c r="C137" s="64"/>
      <c r="D137" s="64"/>
      <c r="E137" s="64"/>
      <c r="F137" s="59" t="str">
        <f t="shared" si="4"/>
        <v/>
      </c>
      <c r="G137" s="59" t="str">
        <f t="shared" si="5"/>
        <v/>
      </c>
    </row>
    <row r="138" spans="1:7" hidden="1">
      <c r="A138" s="41" t="s">
        <v>302</v>
      </c>
      <c r="B138" s="65" t="s">
        <v>303</v>
      </c>
      <c r="C138" s="64"/>
      <c r="D138" s="64"/>
      <c r="E138" s="64"/>
      <c r="F138" s="59" t="str">
        <f t="shared" si="4"/>
        <v/>
      </c>
      <c r="G138" s="59" t="str">
        <f t="shared" si="5"/>
        <v/>
      </c>
    </row>
    <row r="139" spans="1:7" hidden="1">
      <c r="A139" s="41" t="s">
        <v>304</v>
      </c>
      <c r="B139" s="65" t="s">
        <v>111</v>
      </c>
      <c r="C139" s="64"/>
      <c r="D139" s="64"/>
      <c r="E139" s="64"/>
      <c r="F139" s="59" t="str">
        <f t="shared" si="4"/>
        <v/>
      </c>
      <c r="G139" s="59" t="str">
        <f t="shared" si="5"/>
        <v/>
      </c>
    </row>
    <row r="140" spans="1:7" hidden="1">
      <c r="A140" s="41" t="s">
        <v>305</v>
      </c>
      <c r="B140" s="66" t="s">
        <v>306</v>
      </c>
      <c r="C140" s="64"/>
      <c r="D140" s="64"/>
      <c r="E140" s="64"/>
      <c r="F140" s="59" t="str">
        <f t="shared" si="4"/>
        <v/>
      </c>
      <c r="G140" s="59" t="str">
        <f t="shared" si="5"/>
        <v/>
      </c>
    </row>
    <row r="141" spans="1:7" hidden="1">
      <c r="A141" s="60" t="s">
        <v>307</v>
      </c>
      <c r="B141" s="61" t="s">
        <v>308</v>
      </c>
      <c r="C141" s="62">
        <f>SUM(C142:C148)</f>
        <v>43</v>
      </c>
      <c r="D141" s="62">
        <f>SUM(D142:D148)</f>
        <v>40</v>
      </c>
      <c r="E141" s="62">
        <f>SUM(E142:E148)</f>
        <v>44</v>
      </c>
      <c r="F141" s="59">
        <f t="shared" si="4"/>
        <v>102.3</v>
      </c>
      <c r="G141" s="59">
        <f t="shared" si="5"/>
        <v>110</v>
      </c>
    </row>
    <row r="142" spans="1:7" hidden="1">
      <c r="A142" s="41" t="s">
        <v>309</v>
      </c>
      <c r="B142" s="63" t="s">
        <v>93</v>
      </c>
      <c r="C142" s="64">
        <v>42</v>
      </c>
      <c r="D142" s="64">
        <v>39</v>
      </c>
      <c r="E142" s="64">
        <v>44</v>
      </c>
      <c r="F142" s="59">
        <f t="shared" si="4"/>
        <v>104.8</v>
      </c>
      <c r="G142" s="59">
        <f t="shared" si="5"/>
        <v>112.8</v>
      </c>
    </row>
    <row r="143" spans="1:7" hidden="1">
      <c r="A143" s="41" t="s">
        <v>310</v>
      </c>
      <c r="B143" s="65" t="s">
        <v>95</v>
      </c>
      <c r="C143" s="64">
        <v>1</v>
      </c>
      <c r="D143" s="64">
        <v>1</v>
      </c>
      <c r="E143" s="64"/>
      <c r="F143" s="59">
        <f t="shared" si="4"/>
        <v>0</v>
      </c>
      <c r="G143" s="59">
        <f t="shared" si="5"/>
        <v>0</v>
      </c>
    </row>
    <row r="144" spans="1:7" hidden="1">
      <c r="A144" s="41" t="s">
        <v>311</v>
      </c>
      <c r="B144" s="65" t="s">
        <v>97</v>
      </c>
      <c r="C144" s="64"/>
      <c r="D144" s="64"/>
      <c r="E144" s="64"/>
      <c r="F144" s="59" t="str">
        <f t="shared" si="4"/>
        <v/>
      </c>
      <c r="G144" s="59" t="str">
        <f t="shared" si="5"/>
        <v/>
      </c>
    </row>
    <row r="145" spans="1:7" hidden="1">
      <c r="A145" s="41" t="s">
        <v>312</v>
      </c>
      <c r="B145" s="65" t="s">
        <v>313</v>
      </c>
      <c r="C145" s="64"/>
      <c r="D145" s="64"/>
      <c r="E145" s="64"/>
      <c r="F145" s="59" t="str">
        <f t="shared" si="4"/>
        <v/>
      </c>
      <c r="G145" s="59" t="str">
        <f t="shared" si="5"/>
        <v/>
      </c>
    </row>
    <row r="146" spans="1:7" hidden="1">
      <c r="A146" s="41" t="s">
        <v>314</v>
      </c>
      <c r="B146" s="66" t="s">
        <v>315</v>
      </c>
      <c r="C146" s="64"/>
      <c r="D146" s="64"/>
      <c r="E146" s="64"/>
      <c r="F146" s="59" t="str">
        <f t="shared" si="4"/>
        <v/>
      </c>
      <c r="G146" s="59" t="str">
        <f t="shared" si="5"/>
        <v/>
      </c>
    </row>
    <row r="147" spans="1:7" hidden="1">
      <c r="A147" s="41" t="s">
        <v>316</v>
      </c>
      <c r="B147" s="63" t="s">
        <v>111</v>
      </c>
      <c r="C147" s="64"/>
      <c r="D147" s="64"/>
      <c r="E147" s="64"/>
      <c r="F147" s="59" t="str">
        <f t="shared" si="4"/>
        <v/>
      </c>
      <c r="G147" s="59" t="str">
        <f t="shared" si="5"/>
        <v/>
      </c>
    </row>
    <row r="148" spans="1:7" hidden="1">
      <c r="A148" s="41" t="s">
        <v>317</v>
      </c>
      <c r="B148" s="63" t="s">
        <v>318</v>
      </c>
      <c r="C148" s="64"/>
      <c r="D148" s="64"/>
      <c r="E148" s="64"/>
      <c r="F148" s="59" t="str">
        <f t="shared" si="4"/>
        <v/>
      </c>
      <c r="G148" s="59" t="str">
        <f t="shared" si="5"/>
        <v/>
      </c>
    </row>
    <row r="149" spans="1:7" hidden="1">
      <c r="A149" s="60" t="s">
        <v>319</v>
      </c>
      <c r="B149" s="68" t="s">
        <v>320</v>
      </c>
      <c r="C149" s="62">
        <f>SUM(C150:C154)</f>
        <v>123</v>
      </c>
      <c r="D149" s="62">
        <f>SUM(D150:D154)</f>
        <v>120</v>
      </c>
      <c r="E149" s="62">
        <f>SUM(E150:E154)</f>
        <v>111</v>
      </c>
      <c r="F149" s="59">
        <f t="shared" si="4"/>
        <v>90.2</v>
      </c>
      <c r="G149" s="59">
        <f t="shared" si="5"/>
        <v>92.5</v>
      </c>
    </row>
    <row r="150" spans="1:7" hidden="1">
      <c r="A150" s="41" t="s">
        <v>321</v>
      </c>
      <c r="B150" s="65" t="s">
        <v>93</v>
      </c>
      <c r="C150" s="64">
        <v>96</v>
      </c>
      <c r="D150" s="64">
        <v>100</v>
      </c>
      <c r="E150" s="64">
        <v>111</v>
      </c>
      <c r="F150" s="59">
        <f t="shared" si="4"/>
        <v>115.6</v>
      </c>
      <c r="G150" s="59">
        <f t="shared" si="5"/>
        <v>111</v>
      </c>
    </row>
    <row r="151" spans="1:7" hidden="1">
      <c r="A151" s="41" t="s">
        <v>322</v>
      </c>
      <c r="B151" s="65" t="s">
        <v>95</v>
      </c>
      <c r="C151" s="64">
        <v>27</v>
      </c>
      <c r="D151" s="64">
        <v>20</v>
      </c>
      <c r="E151" s="64"/>
      <c r="F151" s="59">
        <f t="shared" si="4"/>
        <v>0</v>
      </c>
      <c r="G151" s="59">
        <f t="shared" si="5"/>
        <v>0</v>
      </c>
    </row>
    <row r="152" spans="1:7" hidden="1">
      <c r="A152" s="41" t="s">
        <v>323</v>
      </c>
      <c r="B152" s="63" t="s">
        <v>97</v>
      </c>
      <c r="C152" s="64"/>
      <c r="D152" s="64"/>
      <c r="E152" s="64"/>
      <c r="F152" s="59" t="str">
        <f t="shared" si="4"/>
        <v/>
      </c>
      <c r="G152" s="59" t="str">
        <f t="shared" si="5"/>
        <v/>
      </c>
    </row>
    <row r="153" spans="1:7" hidden="1">
      <c r="A153" s="41" t="s">
        <v>324</v>
      </c>
      <c r="B153" s="67" t="s">
        <v>325</v>
      </c>
      <c r="C153" s="64"/>
      <c r="D153" s="64"/>
      <c r="E153" s="64"/>
      <c r="F153" s="59" t="str">
        <f t="shared" si="4"/>
        <v/>
      </c>
      <c r="G153" s="59" t="str">
        <f t="shared" si="5"/>
        <v/>
      </c>
    </row>
    <row r="154" spans="1:7" hidden="1">
      <c r="A154" s="41" t="s">
        <v>326</v>
      </c>
      <c r="B154" s="63" t="s">
        <v>327</v>
      </c>
      <c r="C154" s="64"/>
      <c r="D154" s="64"/>
      <c r="E154" s="64"/>
      <c r="F154" s="59" t="str">
        <f t="shared" si="4"/>
        <v/>
      </c>
      <c r="G154" s="59" t="str">
        <f t="shared" si="5"/>
        <v/>
      </c>
    </row>
    <row r="155" spans="1:7" hidden="1">
      <c r="A155" s="60" t="s">
        <v>328</v>
      </c>
      <c r="B155" s="68" t="s">
        <v>329</v>
      </c>
      <c r="C155" s="62">
        <f>SUM(C156:C161)</f>
        <v>55</v>
      </c>
      <c r="D155" s="62">
        <f>SUM(D156:D161)</f>
        <v>52</v>
      </c>
      <c r="E155" s="62">
        <f>SUM(E156:E161)</f>
        <v>81</v>
      </c>
      <c r="F155" s="59">
        <f t="shared" si="4"/>
        <v>147.30000000000001</v>
      </c>
      <c r="G155" s="59">
        <f t="shared" si="5"/>
        <v>155.80000000000001</v>
      </c>
    </row>
    <row r="156" spans="1:7" hidden="1">
      <c r="A156" s="41" t="s">
        <v>330</v>
      </c>
      <c r="B156" s="65" t="s">
        <v>93</v>
      </c>
      <c r="C156" s="64">
        <v>34</v>
      </c>
      <c r="D156" s="64">
        <v>43</v>
      </c>
      <c r="E156" s="64">
        <v>81</v>
      </c>
      <c r="F156" s="59">
        <f t="shared" si="4"/>
        <v>238.2</v>
      </c>
      <c r="G156" s="59">
        <f t="shared" si="5"/>
        <v>188.4</v>
      </c>
    </row>
    <row r="157" spans="1:7" hidden="1">
      <c r="A157" s="41" t="s">
        <v>331</v>
      </c>
      <c r="B157" s="65" t="s">
        <v>95</v>
      </c>
      <c r="C157" s="64">
        <v>21</v>
      </c>
      <c r="D157" s="64">
        <v>9</v>
      </c>
      <c r="E157" s="64"/>
      <c r="F157" s="59">
        <f t="shared" si="4"/>
        <v>0</v>
      </c>
      <c r="G157" s="59">
        <f t="shared" si="5"/>
        <v>0</v>
      </c>
    </row>
    <row r="158" spans="1:7" hidden="1">
      <c r="A158" s="41" t="s">
        <v>332</v>
      </c>
      <c r="B158" s="66" t="s">
        <v>97</v>
      </c>
      <c r="C158" s="64"/>
      <c r="D158" s="64"/>
      <c r="E158" s="64"/>
      <c r="F158" s="59" t="str">
        <f t="shared" si="4"/>
        <v/>
      </c>
      <c r="G158" s="59" t="str">
        <f t="shared" si="5"/>
        <v/>
      </c>
    </row>
    <row r="159" spans="1:7" hidden="1">
      <c r="A159" s="41" t="s">
        <v>333</v>
      </c>
      <c r="B159" s="63" t="s">
        <v>124</v>
      </c>
      <c r="C159" s="64"/>
      <c r="D159" s="64"/>
      <c r="E159" s="64"/>
      <c r="F159" s="59" t="str">
        <f t="shared" si="4"/>
        <v/>
      </c>
      <c r="G159" s="59" t="str">
        <f t="shared" si="5"/>
        <v/>
      </c>
    </row>
    <row r="160" spans="1:7" hidden="1">
      <c r="A160" s="41" t="s">
        <v>334</v>
      </c>
      <c r="B160" s="63" t="s">
        <v>111</v>
      </c>
      <c r="C160" s="64"/>
      <c r="D160" s="64"/>
      <c r="E160" s="64"/>
      <c r="F160" s="59" t="str">
        <f t="shared" si="4"/>
        <v/>
      </c>
      <c r="G160" s="59" t="str">
        <f t="shared" si="5"/>
        <v/>
      </c>
    </row>
    <row r="161" spans="1:7" hidden="1">
      <c r="A161" s="41" t="s">
        <v>335</v>
      </c>
      <c r="B161" s="63" t="s">
        <v>336</v>
      </c>
      <c r="C161" s="64"/>
      <c r="D161" s="64"/>
      <c r="E161" s="64"/>
      <c r="F161" s="59" t="str">
        <f t="shared" si="4"/>
        <v/>
      </c>
      <c r="G161" s="59" t="str">
        <f t="shared" si="5"/>
        <v/>
      </c>
    </row>
    <row r="162" spans="1:7" hidden="1">
      <c r="A162" s="60" t="s">
        <v>337</v>
      </c>
      <c r="B162" s="68" t="s">
        <v>338</v>
      </c>
      <c r="C162" s="62">
        <f>SUM(C163:C168)</f>
        <v>208</v>
      </c>
      <c r="D162" s="62">
        <f>SUM(D163:D168)</f>
        <v>175</v>
      </c>
      <c r="E162" s="62">
        <f>SUM(E163:E168)</f>
        <v>147</v>
      </c>
      <c r="F162" s="59">
        <f t="shared" si="4"/>
        <v>70.7</v>
      </c>
      <c r="G162" s="59">
        <f t="shared" si="5"/>
        <v>84</v>
      </c>
    </row>
    <row r="163" spans="1:7" hidden="1">
      <c r="A163" s="41" t="s">
        <v>339</v>
      </c>
      <c r="B163" s="65" t="s">
        <v>93</v>
      </c>
      <c r="C163" s="64">
        <v>185</v>
      </c>
      <c r="D163" s="64">
        <v>173</v>
      </c>
      <c r="E163" s="64">
        <v>147</v>
      </c>
      <c r="F163" s="59">
        <f t="shared" si="4"/>
        <v>79.5</v>
      </c>
      <c r="G163" s="59">
        <f t="shared" si="5"/>
        <v>85</v>
      </c>
    </row>
    <row r="164" spans="1:7" hidden="1">
      <c r="A164" s="41" t="s">
        <v>340</v>
      </c>
      <c r="B164" s="65" t="s">
        <v>95</v>
      </c>
      <c r="C164" s="64">
        <v>23</v>
      </c>
      <c r="D164" s="64">
        <v>2</v>
      </c>
      <c r="E164" s="64"/>
      <c r="F164" s="59">
        <f t="shared" si="4"/>
        <v>0</v>
      </c>
      <c r="G164" s="59">
        <f t="shared" si="5"/>
        <v>0</v>
      </c>
    </row>
    <row r="165" spans="1:7" hidden="1">
      <c r="A165" s="41" t="s">
        <v>341</v>
      </c>
      <c r="B165" s="63" t="s">
        <v>97</v>
      </c>
      <c r="C165" s="64"/>
      <c r="D165" s="64"/>
      <c r="E165" s="64"/>
      <c r="F165" s="59" t="str">
        <f t="shared" si="4"/>
        <v/>
      </c>
      <c r="G165" s="59" t="str">
        <f t="shared" si="5"/>
        <v/>
      </c>
    </row>
    <row r="166" spans="1:7" hidden="1">
      <c r="A166" s="41" t="s">
        <v>342</v>
      </c>
      <c r="B166" s="63" t="s">
        <v>343</v>
      </c>
      <c r="C166" s="64"/>
      <c r="D166" s="64"/>
      <c r="E166" s="64"/>
      <c r="F166" s="59" t="str">
        <f t="shared" si="4"/>
        <v/>
      </c>
      <c r="G166" s="59" t="str">
        <f t="shared" si="5"/>
        <v/>
      </c>
    </row>
    <row r="167" spans="1:7" hidden="1">
      <c r="A167" s="41" t="s">
        <v>344</v>
      </c>
      <c r="B167" s="65" t="s">
        <v>111</v>
      </c>
      <c r="C167" s="64"/>
      <c r="D167" s="64"/>
      <c r="E167" s="64"/>
      <c r="F167" s="59" t="str">
        <f t="shared" si="4"/>
        <v/>
      </c>
      <c r="G167" s="59" t="str">
        <f t="shared" si="5"/>
        <v/>
      </c>
    </row>
    <row r="168" spans="1:7" hidden="1">
      <c r="A168" s="41" t="s">
        <v>345</v>
      </c>
      <c r="B168" s="65" t="s">
        <v>346</v>
      </c>
      <c r="C168" s="64"/>
      <c r="D168" s="64"/>
      <c r="E168" s="64"/>
      <c r="F168" s="59" t="str">
        <f t="shared" si="4"/>
        <v/>
      </c>
      <c r="G168" s="59" t="str">
        <f t="shared" si="5"/>
        <v/>
      </c>
    </row>
    <row r="169" spans="1:7" hidden="1">
      <c r="A169" s="60" t="s">
        <v>347</v>
      </c>
      <c r="B169" s="68" t="s">
        <v>348</v>
      </c>
      <c r="C169" s="62">
        <f>SUM(C170:C175)</f>
        <v>2557</v>
      </c>
      <c r="D169" s="62">
        <f>SUM(D170:D175)</f>
        <v>2438</v>
      </c>
      <c r="E169" s="62">
        <f>SUM(E170:E175)</f>
        <v>1855</v>
      </c>
      <c r="F169" s="59">
        <f t="shared" si="4"/>
        <v>72.5</v>
      </c>
      <c r="G169" s="59">
        <f t="shared" si="5"/>
        <v>76.099999999999994</v>
      </c>
    </row>
    <row r="170" spans="1:7" hidden="1">
      <c r="A170" s="41" t="s">
        <v>349</v>
      </c>
      <c r="B170" s="65" t="s">
        <v>93</v>
      </c>
      <c r="C170" s="64">
        <v>981</v>
      </c>
      <c r="D170" s="64">
        <v>1105</v>
      </c>
      <c r="E170" s="64">
        <v>1061</v>
      </c>
      <c r="F170" s="59">
        <f t="shared" si="4"/>
        <v>108.2</v>
      </c>
      <c r="G170" s="59">
        <f t="shared" si="5"/>
        <v>96</v>
      </c>
    </row>
    <row r="171" spans="1:7" hidden="1">
      <c r="A171" s="41" t="s">
        <v>350</v>
      </c>
      <c r="B171" s="63" t="s">
        <v>95</v>
      </c>
      <c r="C171" s="64">
        <v>898</v>
      </c>
      <c r="D171" s="64">
        <v>565</v>
      </c>
      <c r="E171" s="64"/>
      <c r="F171" s="59">
        <f t="shared" si="4"/>
        <v>0</v>
      </c>
      <c r="G171" s="59">
        <f t="shared" si="5"/>
        <v>0</v>
      </c>
    </row>
    <row r="172" spans="1:7" hidden="1">
      <c r="A172" s="41" t="s">
        <v>351</v>
      </c>
      <c r="B172" s="63" t="s">
        <v>97</v>
      </c>
      <c r="C172" s="64">
        <v>127</v>
      </c>
      <c r="D172" s="64">
        <v>125</v>
      </c>
      <c r="E172" s="64"/>
      <c r="F172" s="59">
        <f t="shared" si="4"/>
        <v>0</v>
      </c>
      <c r="G172" s="59">
        <f t="shared" si="5"/>
        <v>0</v>
      </c>
    </row>
    <row r="173" spans="1:7" hidden="1">
      <c r="A173" s="41" t="s">
        <v>352</v>
      </c>
      <c r="B173" s="63" t="s">
        <v>353</v>
      </c>
      <c r="C173" s="64">
        <v>517</v>
      </c>
      <c r="D173" s="64">
        <v>527</v>
      </c>
      <c r="E173" s="64">
        <v>683</v>
      </c>
      <c r="F173" s="59">
        <f t="shared" si="4"/>
        <v>132.1</v>
      </c>
      <c r="G173" s="59">
        <f t="shared" si="5"/>
        <v>129.6</v>
      </c>
    </row>
    <row r="174" spans="1:7" hidden="1">
      <c r="A174" s="41" t="s">
        <v>354</v>
      </c>
      <c r="B174" s="65" t="s">
        <v>111</v>
      </c>
      <c r="C174" s="64">
        <v>31</v>
      </c>
      <c r="D174" s="64">
        <v>111</v>
      </c>
      <c r="E174" s="64">
        <v>111</v>
      </c>
      <c r="F174" s="59">
        <f t="shared" si="4"/>
        <v>358.1</v>
      </c>
      <c r="G174" s="59">
        <f t="shared" si="5"/>
        <v>100</v>
      </c>
    </row>
    <row r="175" spans="1:7" hidden="1">
      <c r="A175" s="41" t="s">
        <v>355</v>
      </c>
      <c r="B175" s="65" t="s">
        <v>356</v>
      </c>
      <c r="C175" s="64">
        <v>3</v>
      </c>
      <c r="D175" s="64">
        <v>5</v>
      </c>
      <c r="E175" s="64"/>
      <c r="F175" s="59">
        <f t="shared" si="4"/>
        <v>0</v>
      </c>
      <c r="G175" s="59">
        <f t="shared" si="5"/>
        <v>0</v>
      </c>
    </row>
    <row r="176" spans="1:7" hidden="1">
      <c r="A176" s="60" t="s">
        <v>357</v>
      </c>
      <c r="B176" s="68" t="s">
        <v>358</v>
      </c>
      <c r="C176" s="62">
        <f>SUM(C177:C182)</f>
        <v>326</v>
      </c>
      <c r="D176" s="62">
        <f>SUM(D177:D182)</f>
        <v>772</v>
      </c>
      <c r="E176" s="62">
        <f>SUM(E177:E182)</f>
        <v>468</v>
      </c>
      <c r="F176" s="59">
        <f t="shared" si="4"/>
        <v>143.6</v>
      </c>
      <c r="G176" s="59">
        <f t="shared" si="5"/>
        <v>60.6</v>
      </c>
    </row>
    <row r="177" spans="1:7" hidden="1">
      <c r="A177" s="41" t="s">
        <v>359</v>
      </c>
      <c r="B177" s="63" t="s">
        <v>93</v>
      </c>
      <c r="C177" s="64">
        <v>242</v>
      </c>
      <c r="D177" s="64">
        <v>500</v>
      </c>
      <c r="E177" s="64">
        <v>433</v>
      </c>
      <c r="F177" s="59">
        <f t="shared" si="4"/>
        <v>178.9</v>
      </c>
      <c r="G177" s="59">
        <f t="shared" si="5"/>
        <v>86.6</v>
      </c>
    </row>
    <row r="178" spans="1:7" hidden="1">
      <c r="A178" s="41" t="s">
        <v>360</v>
      </c>
      <c r="B178" s="63" t="s">
        <v>95</v>
      </c>
      <c r="C178" s="64"/>
      <c r="D178" s="64"/>
      <c r="E178" s="64"/>
      <c r="F178" s="59" t="str">
        <f t="shared" si="4"/>
        <v/>
      </c>
      <c r="G178" s="59" t="str">
        <f t="shared" si="5"/>
        <v/>
      </c>
    </row>
    <row r="179" spans="1:7" hidden="1">
      <c r="A179" s="41" t="s">
        <v>361</v>
      </c>
      <c r="B179" s="63" t="s">
        <v>97</v>
      </c>
      <c r="C179" s="64"/>
      <c r="D179" s="64"/>
      <c r="E179" s="64"/>
      <c r="F179" s="59" t="str">
        <f t="shared" si="4"/>
        <v/>
      </c>
      <c r="G179" s="59" t="str">
        <f t="shared" si="5"/>
        <v/>
      </c>
    </row>
    <row r="180" spans="1:7" hidden="1">
      <c r="A180" s="41" t="s">
        <v>362</v>
      </c>
      <c r="B180" s="63" t="s">
        <v>363</v>
      </c>
      <c r="C180" s="64"/>
      <c r="D180" s="64"/>
      <c r="E180" s="64"/>
      <c r="F180" s="59" t="str">
        <f t="shared" si="4"/>
        <v/>
      </c>
      <c r="G180" s="59" t="str">
        <f t="shared" si="5"/>
        <v/>
      </c>
    </row>
    <row r="181" spans="1:7" hidden="1">
      <c r="A181" s="41" t="s">
        <v>364</v>
      </c>
      <c r="B181" s="63" t="s">
        <v>111</v>
      </c>
      <c r="C181" s="64"/>
      <c r="D181" s="64"/>
      <c r="E181" s="64"/>
      <c r="F181" s="59" t="str">
        <f t="shared" si="4"/>
        <v/>
      </c>
      <c r="G181" s="59" t="str">
        <f t="shared" si="5"/>
        <v/>
      </c>
    </row>
    <row r="182" spans="1:7" hidden="1">
      <c r="A182" s="41" t="s">
        <v>365</v>
      </c>
      <c r="B182" s="65" t="s">
        <v>366</v>
      </c>
      <c r="C182" s="64">
        <v>84</v>
      </c>
      <c r="D182" s="64">
        <v>272</v>
      </c>
      <c r="E182" s="64">
        <v>35</v>
      </c>
      <c r="F182" s="59">
        <f t="shared" si="4"/>
        <v>41.7</v>
      </c>
      <c r="G182" s="59">
        <f t="shared" si="5"/>
        <v>12.9</v>
      </c>
    </row>
    <row r="183" spans="1:7" hidden="1">
      <c r="A183" s="60" t="s">
        <v>367</v>
      </c>
      <c r="B183" s="68" t="s">
        <v>368</v>
      </c>
      <c r="C183" s="62">
        <f>SUM(C184:C189)</f>
        <v>792</v>
      </c>
      <c r="D183" s="62">
        <f>SUM(D184:D189)</f>
        <v>833</v>
      </c>
      <c r="E183" s="62">
        <f>SUM(E184:E189)</f>
        <v>844</v>
      </c>
      <c r="F183" s="59">
        <f t="shared" si="4"/>
        <v>106.6</v>
      </c>
      <c r="G183" s="59">
        <f t="shared" si="5"/>
        <v>101.3</v>
      </c>
    </row>
    <row r="184" spans="1:7" hidden="1">
      <c r="A184" s="41" t="s">
        <v>369</v>
      </c>
      <c r="B184" s="66" t="s">
        <v>93</v>
      </c>
      <c r="C184" s="64">
        <v>228</v>
      </c>
      <c r="D184" s="64">
        <v>389</v>
      </c>
      <c r="E184" s="64">
        <v>439</v>
      </c>
      <c r="F184" s="59">
        <f t="shared" si="4"/>
        <v>192.5</v>
      </c>
      <c r="G184" s="59">
        <f t="shared" si="5"/>
        <v>112.9</v>
      </c>
    </row>
    <row r="185" spans="1:7" hidden="1">
      <c r="A185" s="41" t="s">
        <v>370</v>
      </c>
      <c r="B185" s="63" t="s">
        <v>95</v>
      </c>
      <c r="C185" s="64">
        <v>180</v>
      </c>
      <c r="D185" s="64">
        <v>90</v>
      </c>
      <c r="E185" s="64"/>
      <c r="F185" s="59">
        <f t="shared" si="4"/>
        <v>0</v>
      </c>
      <c r="G185" s="59">
        <f t="shared" si="5"/>
        <v>0</v>
      </c>
    </row>
    <row r="186" spans="1:7" hidden="1">
      <c r="A186" s="41" t="s">
        <v>371</v>
      </c>
      <c r="B186" s="63" t="s">
        <v>97</v>
      </c>
      <c r="C186" s="64"/>
      <c r="D186" s="64"/>
      <c r="E186" s="64"/>
      <c r="F186" s="59" t="str">
        <f t="shared" si="4"/>
        <v/>
      </c>
      <c r="G186" s="59" t="str">
        <f t="shared" si="5"/>
        <v/>
      </c>
    </row>
    <row r="187" spans="1:7" hidden="1">
      <c r="A187" s="41" t="s">
        <v>372</v>
      </c>
      <c r="B187" s="63" t="s">
        <v>373</v>
      </c>
      <c r="C187" s="64"/>
      <c r="D187" s="64"/>
      <c r="E187" s="64"/>
      <c r="F187" s="59" t="str">
        <f t="shared" si="4"/>
        <v/>
      </c>
      <c r="G187" s="59" t="str">
        <f t="shared" si="5"/>
        <v/>
      </c>
    </row>
    <row r="188" spans="1:7" hidden="1">
      <c r="A188" s="41" t="s">
        <v>374</v>
      </c>
      <c r="B188" s="63" t="s">
        <v>111</v>
      </c>
      <c r="C188" s="64">
        <v>320</v>
      </c>
      <c r="D188" s="64">
        <v>290</v>
      </c>
      <c r="E188" s="64">
        <v>398</v>
      </c>
      <c r="F188" s="59">
        <f t="shared" si="4"/>
        <v>124.4</v>
      </c>
      <c r="G188" s="59">
        <f t="shared" si="5"/>
        <v>137.19999999999999</v>
      </c>
    </row>
    <row r="189" spans="1:7" hidden="1">
      <c r="A189" s="41" t="s">
        <v>375</v>
      </c>
      <c r="B189" s="65" t="s">
        <v>376</v>
      </c>
      <c r="C189" s="64">
        <v>64</v>
      </c>
      <c r="D189" s="64">
        <v>64</v>
      </c>
      <c r="E189" s="64">
        <v>7</v>
      </c>
      <c r="F189" s="59">
        <f t="shared" si="4"/>
        <v>10.9</v>
      </c>
      <c r="G189" s="59">
        <f t="shared" si="5"/>
        <v>10.9</v>
      </c>
    </row>
    <row r="190" spans="1:7" hidden="1">
      <c r="A190" s="60" t="s">
        <v>377</v>
      </c>
      <c r="B190" s="68" t="s">
        <v>378</v>
      </c>
      <c r="C190" s="62">
        <f>SUM(C191:C197)</f>
        <v>269</v>
      </c>
      <c r="D190" s="62">
        <f>SUM(D191:D197)</f>
        <v>236</v>
      </c>
      <c r="E190" s="62">
        <f>SUM(E191:E197)</f>
        <v>314</v>
      </c>
      <c r="F190" s="59">
        <f t="shared" si="4"/>
        <v>116.7</v>
      </c>
      <c r="G190" s="59">
        <f t="shared" si="5"/>
        <v>133.1</v>
      </c>
    </row>
    <row r="191" spans="1:7" hidden="1">
      <c r="A191" s="41" t="s">
        <v>379</v>
      </c>
      <c r="B191" s="65" t="s">
        <v>93</v>
      </c>
      <c r="C191" s="64">
        <v>148</v>
      </c>
      <c r="D191" s="64">
        <v>160</v>
      </c>
      <c r="E191" s="64">
        <v>304</v>
      </c>
      <c r="F191" s="59">
        <f t="shared" si="4"/>
        <v>205.4</v>
      </c>
      <c r="G191" s="59">
        <f t="shared" si="5"/>
        <v>190</v>
      </c>
    </row>
    <row r="192" spans="1:7" hidden="1">
      <c r="A192" s="41" t="s">
        <v>380</v>
      </c>
      <c r="B192" s="63" t="s">
        <v>95</v>
      </c>
      <c r="C192" s="64">
        <v>85</v>
      </c>
      <c r="D192" s="64">
        <v>45</v>
      </c>
      <c r="E192" s="64"/>
      <c r="F192" s="59">
        <f t="shared" si="4"/>
        <v>0</v>
      </c>
      <c r="G192" s="59">
        <f t="shared" si="5"/>
        <v>0</v>
      </c>
    </row>
    <row r="193" spans="1:7" hidden="1">
      <c r="A193" s="41" t="s">
        <v>381</v>
      </c>
      <c r="B193" s="63" t="s">
        <v>97</v>
      </c>
      <c r="C193" s="64"/>
      <c r="D193" s="64"/>
      <c r="E193" s="64"/>
      <c r="F193" s="59" t="str">
        <f t="shared" si="4"/>
        <v/>
      </c>
      <c r="G193" s="59" t="str">
        <f t="shared" si="5"/>
        <v/>
      </c>
    </row>
    <row r="194" spans="1:7" hidden="1">
      <c r="A194" s="41" t="s">
        <v>382</v>
      </c>
      <c r="B194" s="63" t="s">
        <v>383</v>
      </c>
      <c r="C194" s="64">
        <v>36</v>
      </c>
      <c r="D194" s="64"/>
      <c r="E194" s="64">
        <v>10</v>
      </c>
      <c r="F194" s="59">
        <f t="shared" si="4"/>
        <v>27.8</v>
      </c>
      <c r="G194" s="59" t="str">
        <f t="shared" si="5"/>
        <v/>
      </c>
    </row>
    <row r="195" spans="1:7" hidden="1">
      <c r="A195" s="41" t="s">
        <v>384</v>
      </c>
      <c r="B195" s="63" t="s">
        <v>385</v>
      </c>
      <c r="C195" s="64"/>
      <c r="D195" s="64"/>
      <c r="E195" s="64"/>
      <c r="F195" s="59" t="str">
        <f t="shared" si="4"/>
        <v/>
      </c>
      <c r="G195" s="59" t="str">
        <f t="shared" si="5"/>
        <v/>
      </c>
    </row>
    <row r="196" spans="1:7" hidden="1">
      <c r="A196" s="41" t="s">
        <v>386</v>
      </c>
      <c r="B196" s="63" t="s">
        <v>111</v>
      </c>
      <c r="C196" s="64"/>
      <c r="D196" s="64"/>
      <c r="E196" s="64"/>
      <c r="F196" s="59" t="str">
        <f t="shared" si="4"/>
        <v/>
      </c>
      <c r="G196" s="59" t="str">
        <f t="shared" si="5"/>
        <v/>
      </c>
    </row>
    <row r="197" spans="1:7" hidden="1">
      <c r="A197" s="41" t="s">
        <v>387</v>
      </c>
      <c r="B197" s="65" t="s">
        <v>388</v>
      </c>
      <c r="C197" s="64"/>
      <c r="D197" s="64">
        <v>31</v>
      </c>
      <c r="E197" s="64"/>
      <c r="F197" s="59" t="str">
        <f t="shared" si="4"/>
        <v/>
      </c>
      <c r="G197" s="59">
        <f t="shared" si="5"/>
        <v>0</v>
      </c>
    </row>
    <row r="198" spans="1:7" hidden="1">
      <c r="A198" s="60" t="s">
        <v>389</v>
      </c>
      <c r="B198" s="68" t="s">
        <v>390</v>
      </c>
      <c r="C198" s="62">
        <f>SUM(C199:C203)</f>
        <v>0</v>
      </c>
      <c r="D198" s="62">
        <f>SUM(D199:D203)</f>
        <v>0</v>
      </c>
      <c r="E198" s="62">
        <f>SUM(E199:E203)</f>
        <v>0</v>
      </c>
      <c r="F198" s="59" t="str">
        <f t="shared" ref="F198:F261" si="6">IF(C198=0,"",ROUND(E198/C198*100,1))</f>
        <v/>
      </c>
      <c r="G198" s="59" t="str">
        <f t="shared" ref="G198:G261" si="7">IF(D198=0,"",ROUND(E198/D198*100,1))</f>
        <v/>
      </c>
    </row>
    <row r="199" spans="1:7" hidden="1">
      <c r="A199" s="41" t="s">
        <v>391</v>
      </c>
      <c r="B199" s="65" t="s">
        <v>93</v>
      </c>
      <c r="C199" s="64"/>
      <c r="D199" s="64"/>
      <c r="E199" s="64"/>
      <c r="F199" s="59" t="str">
        <f t="shared" si="6"/>
        <v/>
      </c>
      <c r="G199" s="59" t="str">
        <f t="shared" si="7"/>
        <v/>
      </c>
    </row>
    <row r="200" spans="1:7" hidden="1">
      <c r="A200" s="41" t="s">
        <v>392</v>
      </c>
      <c r="B200" s="66" t="s">
        <v>95</v>
      </c>
      <c r="C200" s="64"/>
      <c r="D200" s="64"/>
      <c r="E200" s="64"/>
      <c r="F200" s="59" t="str">
        <f t="shared" si="6"/>
        <v/>
      </c>
      <c r="G200" s="59" t="str">
        <f t="shared" si="7"/>
        <v/>
      </c>
    </row>
    <row r="201" spans="1:7" hidden="1">
      <c r="A201" s="41" t="s">
        <v>393</v>
      </c>
      <c r="B201" s="63" t="s">
        <v>97</v>
      </c>
      <c r="C201" s="64"/>
      <c r="D201" s="64"/>
      <c r="E201" s="64"/>
      <c r="F201" s="59" t="str">
        <f t="shared" si="6"/>
        <v/>
      </c>
      <c r="G201" s="59" t="str">
        <f t="shared" si="7"/>
        <v/>
      </c>
    </row>
    <row r="202" spans="1:7" hidden="1">
      <c r="A202" s="41" t="s">
        <v>394</v>
      </c>
      <c r="B202" s="63" t="s">
        <v>111</v>
      </c>
      <c r="C202" s="64"/>
      <c r="D202" s="64"/>
      <c r="E202" s="64"/>
      <c r="F202" s="59" t="str">
        <f t="shared" si="6"/>
        <v/>
      </c>
      <c r="G202" s="59" t="str">
        <f t="shared" si="7"/>
        <v/>
      </c>
    </row>
    <row r="203" spans="1:7" hidden="1">
      <c r="A203" s="41" t="s">
        <v>395</v>
      </c>
      <c r="B203" s="63" t="s">
        <v>396</v>
      </c>
      <c r="C203" s="64"/>
      <c r="D203" s="64"/>
      <c r="E203" s="64"/>
      <c r="F203" s="59" t="str">
        <f t="shared" si="6"/>
        <v/>
      </c>
      <c r="G203" s="59" t="str">
        <f t="shared" si="7"/>
        <v/>
      </c>
    </row>
    <row r="204" spans="1:7" hidden="1">
      <c r="A204" s="60" t="s">
        <v>397</v>
      </c>
      <c r="B204" s="68" t="s">
        <v>398</v>
      </c>
      <c r="C204" s="73">
        <f>SUM(C205:C209)</f>
        <v>0</v>
      </c>
      <c r="D204" s="73">
        <f>SUM(D205:D209)</f>
        <v>0</v>
      </c>
      <c r="E204" s="73">
        <f>SUM(E205:E209)</f>
        <v>0</v>
      </c>
      <c r="F204" s="59" t="str">
        <f t="shared" si="6"/>
        <v/>
      </c>
      <c r="G204" s="59" t="str">
        <f t="shared" si="7"/>
        <v/>
      </c>
    </row>
    <row r="205" spans="1:7" hidden="1">
      <c r="A205" s="41" t="s">
        <v>399</v>
      </c>
      <c r="B205" s="65" t="s">
        <v>93</v>
      </c>
      <c r="C205" s="64"/>
      <c r="D205" s="64"/>
      <c r="E205" s="64"/>
      <c r="F205" s="59" t="str">
        <f t="shared" si="6"/>
        <v/>
      </c>
      <c r="G205" s="59" t="str">
        <f t="shared" si="7"/>
        <v/>
      </c>
    </row>
    <row r="206" spans="1:7" hidden="1">
      <c r="A206" s="41" t="s">
        <v>400</v>
      </c>
      <c r="B206" s="65" t="s">
        <v>95</v>
      </c>
      <c r="C206" s="64"/>
      <c r="D206" s="64"/>
      <c r="E206" s="64"/>
      <c r="F206" s="59" t="str">
        <f t="shared" si="6"/>
        <v/>
      </c>
      <c r="G206" s="59" t="str">
        <f t="shared" si="7"/>
        <v/>
      </c>
    </row>
    <row r="207" spans="1:7" hidden="1">
      <c r="A207" s="41" t="s">
        <v>401</v>
      </c>
      <c r="B207" s="63" t="s">
        <v>97</v>
      </c>
      <c r="C207" s="64"/>
      <c r="D207" s="64"/>
      <c r="E207" s="64"/>
      <c r="F207" s="59" t="str">
        <f t="shared" si="6"/>
        <v/>
      </c>
      <c r="G207" s="59" t="str">
        <f t="shared" si="7"/>
        <v/>
      </c>
    </row>
    <row r="208" spans="1:7" hidden="1">
      <c r="A208" s="41" t="s">
        <v>402</v>
      </c>
      <c r="B208" s="63" t="s">
        <v>111</v>
      </c>
      <c r="C208" s="64"/>
      <c r="D208" s="64"/>
      <c r="E208" s="64"/>
      <c r="F208" s="59" t="str">
        <f t="shared" si="6"/>
        <v/>
      </c>
      <c r="G208" s="59" t="str">
        <f t="shared" si="7"/>
        <v/>
      </c>
    </row>
    <row r="209" spans="1:7" hidden="1">
      <c r="A209" s="41" t="s">
        <v>403</v>
      </c>
      <c r="B209" s="63" t="s">
        <v>404</v>
      </c>
      <c r="C209" s="64"/>
      <c r="D209" s="64"/>
      <c r="E209" s="64"/>
      <c r="F209" s="59" t="str">
        <f t="shared" si="6"/>
        <v/>
      </c>
      <c r="G209" s="59" t="str">
        <f t="shared" si="7"/>
        <v/>
      </c>
    </row>
    <row r="210" spans="1:7" hidden="1">
      <c r="A210" s="60" t="s">
        <v>405</v>
      </c>
      <c r="B210" s="61" t="s">
        <v>406</v>
      </c>
      <c r="C210" s="73">
        <f>SUM(C211:C216)</f>
        <v>0</v>
      </c>
      <c r="D210" s="73">
        <f>SUM(D211:D216)</f>
        <v>0</v>
      </c>
      <c r="E210" s="73">
        <f>SUM(E211:E216)</f>
        <v>0</v>
      </c>
      <c r="F210" s="59" t="str">
        <f t="shared" si="6"/>
        <v/>
      </c>
      <c r="G210" s="59" t="str">
        <f t="shared" si="7"/>
        <v/>
      </c>
    </row>
    <row r="211" spans="1:7" hidden="1">
      <c r="A211" s="41" t="s">
        <v>407</v>
      </c>
      <c r="B211" s="63" t="s">
        <v>93</v>
      </c>
      <c r="C211" s="64"/>
      <c r="D211" s="64"/>
      <c r="E211" s="64"/>
      <c r="F211" s="59" t="str">
        <f t="shared" si="6"/>
        <v/>
      </c>
      <c r="G211" s="59" t="str">
        <f t="shared" si="7"/>
        <v/>
      </c>
    </row>
    <row r="212" spans="1:7" hidden="1">
      <c r="A212" s="41" t="s">
        <v>408</v>
      </c>
      <c r="B212" s="63" t="s">
        <v>95</v>
      </c>
      <c r="C212" s="64"/>
      <c r="D212" s="64"/>
      <c r="E212" s="64"/>
      <c r="F212" s="59" t="str">
        <f t="shared" si="6"/>
        <v/>
      </c>
      <c r="G212" s="59" t="str">
        <f t="shared" si="7"/>
        <v/>
      </c>
    </row>
    <row r="213" spans="1:7" hidden="1">
      <c r="A213" s="41" t="s">
        <v>409</v>
      </c>
      <c r="B213" s="63" t="s">
        <v>97</v>
      </c>
      <c r="C213" s="64"/>
      <c r="D213" s="64"/>
      <c r="E213" s="64"/>
      <c r="F213" s="59" t="str">
        <f t="shared" si="6"/>
        <v/>
      </c>
      <c r="G213" s="59" t="str">
        <f t="shared" si="7"/>
        <v/>
      </c>
    </row>
    <row r="214" spans="1:7" hidden="1">
      <c r="A214" s="41" t="s">
        <v>410</v>
      </c>
      <c r="B214" s="63" t="s">
        <v>411</v>
      </c>
      <c r="C214" s="64"/>
      <c r="D214" s="64"/>
      <c r="E214" s="64"/>
      <c r="F214" s="59" t="str">
        <f t="shared" si="6"/>
        <v/>
      </c>
      <c r="G214" s="59" t="str">
        <f t="shared" si="7"/>
        <v/>
      </c>
    </row>
    <row r="215" spans="1:7" hidden="1">
      <c r="A215" s="41" t="s">
        <v>412</v>
      </c>
      <c r="B215" s="63" t="s">
        <v>111</v>
      </c>
      <c r="C215" s="64"/>
      <c r="D215" s="64"/>
      <c r="E215" s="64"/>
      <c r="F215" s="59" t="str">
        <f t="shared" si="6"/>
        <v/>
      </c>
      <c r="G215" s="59" t="str">
        <f t="shared" si="7"/>
        <v/>
      </c>
    </row>
    <row r="216" spans="1:7" hidden="1">
      <c r="A216" s="41" t="s">
        <v>413</v>
      </c>
      <c r="B216" s="63" t="s">
        <v>414</v>
      </c>
      <c r="C216" s="64"/>
      <c r="D216" s="64"/>
      <c r="E216" s="64"/>
      <c r="F216" s="59" t="str">
        <f t="shared" si="6"/>
        <v/>
      </c>
      <c r="G216" s="59" t="str">
        <f t="shared" si="7"/>
        <v/>
      </c>
    </row>
    <row r="217" spans="1:7" hidden="1">
      <c r="A217" s="60" t="s">
        <v>415</v>
      </c>
      <c r="B217" s="61" t="s">
        <v>416</v>
      </c>
      <c r="C217" s="73">
        <f>SUM(C218:C231)</f>
        <v>125</v>
      </c>
      <c r="D217" s="73">
        <f>SUM(D218:D231)</f>
        <v>208</v>
      </c>
      <c r="E217" s="73">
        <f>SUM(E218:E231)</f>
        <v>159</v>
      </c>
      <c r="F217" s="59">
        <f t="shared" si="6"/>
        <v>127.2</v>
      </c>
      <c r="G217" s="59">
        <f t="shared" si="7"/>
        <v>76.400000000000006</v>
      </c>
    </row>
    <row r="218" spans="1:7" hidden="1">
      <c r="A218" s="41" t="s">
        <v>417</v>
      </c>
      <c r="B218" s="63" t="s">
        <v>93</v>
      </c>
      <c r="C218" s="64">
        <v>50</v>
      </c>
      <c r="D218" s="64">
        <v>99</v>
      </c>
      <c r="E218" s="64">
        <v>54</v>
      </c>
      <c r="F218" s="59">
        <f t="shared" si="6"/>
        <v>108</v>
      </c>
      <c r="G218" s="59">
        <f t="shared" si="7"/>
        <v>54.5</v>
      </c>
    </row>
    <row r="219" spans="1:7" hidden="1">
      <c r="A219" s="41" t="s">
        <v>418</v>
      </c>
      <c r="B219" s="63" t="s">
        <v>95</v>
      </c>
      <c r="C219" s="64">
        <v>6</v>
      </c>
      <c r="D219" s="64">
        <v>4</v>
      </c>
      <c r="E219" s="64"/>
      <c r="F219" s="59">
        <f t="shared" si="6"/>
        <v>0</v>
      </c>
      <c r="G219" s="59">
        <f t="shared" si="7"/>
        <v>0</v>
      </c>
    </row>
    <row r="220" spans="1:7" hidden="1">
      <c r="A220" s="41" t="s">
        <v>419</v>
      </c>
      <c r="B220" s="63" t="s">
        <v>97</v>
      </c>
      <c r="C220" s="64"/>
      <c r="D220" s="64"/>
      <c r="E220" s="64"/>
      <c r="F220" s="59" t="str">
        <f t="shared" si="6"/>
        <v/>
      </c>
      <c r="G220" s="59" t="str">
        <f t="shared" si="7"/>
        <v/>
      </c>
    </row>
    <row r="221" spans="1:7" hidden="1">
      <c r="A221" s="41" t="s">
        <v>420</v>
      </c>
      <c r="B221" s="63" t="s">
        <v>421</v>
      </c>
      <c r="C221" s="64"/>
      <c r="D221" s="64"/>
      <c r="E221" s="64"/>
      <c r="F221" s="59" t="str">
        <f t="shared" si="6"/>
        <v/>
      </c>
      <c r="G221" s="59" t="str">
        <f t="shared" si="7"/>
        <v/>
      </c>
    </row>
    <row r="222" spans="1:7" hidden="1">
      <c r="A222" s="41" t="s">
        <v>422</v>
      </c>
      <c r="B222" s="63" t="s">
        <v>423</v>
      </c>
      <c r="C222" s="64">
        <v>69</v>
      </c>
      <c r="D222" s="64">
        <v>105</v>
      </c>
      <c r="E222" s="64">
        <v>105</v>
      </c>
      <c r="F222" s="59">
        <f t="shared" si="6"/>
        <v>152.19999999999999</v>
      </c>
      <c r="G222" s="59">
        <f t="shared" si="7"/>
        <v>100</v>
      </c>
    </row>
    <row r="223" spans="1:7" hidden="1">
      <c r="A223" s="41" t="s">
        <v>424</v>
      </c>
      <c r="B223" s="63" t="s">
        <v>194</v>
      </c>
      <c r="C223" s="64"/>
      <c r="D223" s="64"/>
      <c r="E223" s="64"/>
      <c r="F223" s="59" t="str">
        <f t="shared" si="6"/>
        <v/>
      </c>
      <c r="G223" s="59" t="str">
        <f t="shared" si="7"/>
        <v/>
      </c>
    </row>
    <row r="224" spans="1:7" hidden="1">
      <c r="A224" s="41" t="s">
        <v>425</v>
      </c>
      <c r="B224" s="63" t="s">
        <v>426</v>
      </c>
      <c r="C224" s="64"/>
      <c r="D224" s="64"/>
      <c r="E224" s="64"/>
      <c r="F224" s="59" t="str">
        <f t="shared" si="6"/>
        <v/>
      </c>
      <c r="G224" s="59" t="str">
        <f t="shared" si="7"/>
        <v/>
      </c>
    </row>
    <row r="225" spans="1:7" hidden="1">
      <c r="A225" s="41" t="s">
        <v>427</v>
      </c>
      <c r="B225" s="63" t="s">
        <v>428</v>
      </c>
      <c r="C225" s="64"/>
      <c r="D225" s="64"/>
      <c r="E225" s="64"/>
      <c r="F225" s="59" t="str">
        <f t="shared" si="6"/>
        <v/>
      </c>
      <c r="G225" s="59" t="str">
        <f t="shared" si="7"/>
        <v/>
      </c>
    </row>
    <row r="226" spans="1:7" hidden="1">
      <c r="A226" s="41" t="s">
        <v>429</v>
      </c>
      <c r="B226" s="63" t="s">
        <v>430</v>
      </c>
      <c r="C226" s="64"/>
      <c r="D226" s="64"/>
      <c r="E226" s="64"/>
      <c r="F226" s="59" t="str">
        <f t="shared" si="6"/>
        <v/>
      </c>
      <c r="G226" s="59" t="str">
        <f t="shared" si="7"/>
        <v/>
      </c>
    </row>
    <row r="227" spans="1:7" hidden="1">
      <c r="A227" s="41" t="s">
        <v>431</v>
      </c>
      <c r="B227" s="63" t="s">
        <v>432</v>
      </c>
      <c r="C227" s="64"/>
      <c r="D227" s="64"/>
      <c r="E227" s="64"/>
      <c r="F227" s="59" t="str">
        <f t="shared" si="6"/>
        <v/>
      </c>
      <c r="G227" s="59" t="str">
        <f t="shared" si="7"/>
        <v/>
      </c>
    </row>
    <row r="228" spans="1:7" hidden="1">
      <c r="A228" s="41" t="s">
        <v>433</v>
      </c>
      <c r="B228" s="63" t="s">
        <v>434</v>
      </c>
      <c r="C228" s="64"/>
      <c r="D228" s="64"/>
      <c r="E228" s="64"/>
      <c r="F228" s="59" t="str">
        <f t="shared" si="6"/>
        <v/>
      </c>
      <c r="G228" s="59" t="str">
        <f t="shared" si="7"/>
        <v/>
      </c>
    </row>
    <row r="229" spans="1:7" hidden="1">
      <c r="A229" s="41" t="s">
        <v>435</v>
      </c>
      <c r="B229" s="63" t="s">
        <v>436</v>
      </c>
      <c r="C229" s="64"/>
      <c r="D229" s="64"/>
      <c r="E229" s="64"/>
      <c r="F229" s="59" t="str">
        <f t="shared" si="6"/>
        <v/>
      </c>
      <c r="G229" s="59" t="str">
        <f t="shared" si="7"/>
        <v/>
      </c>
    </row>
    <row r="230" spans="1:7" hidden="1">
      <c r="A230" s="41" t="s">
        <v>437</v>
      </c>
      <c r="B230" s="63" t="s">
        <v>111</v>
      </c>
      <c r="C230" s="64"/>
      <c r="D230" s="64"/>
      <c r="E230" s="64"/>
      <c r="F230" s="59" t="str">
        <f t="shared" si="6"/>
        <v/>
      </c>
      <c r="G230" s="59" t="str">
        <f t="shared" si="7"/>
        <v/>
      </c>
    </row>
    <row r="231" spans="1:7" hidden="1">
      <c r="A231" s="41" t="s">
        <v>438</v>
      </c>
      <c r="B231" s="63" t="s">
        <v>439</v>
      </c>
      <c r="C231" s="64"/>
      <c r="D231" s="64"/>
      <c r="E231" s="64"/>
      <c r="F231" s="59" t="str">
        <f t="shared" si="6"/>
        <v/>
      </c>
      <c r="G231" s="59" t="str">
        <f t="shared" si="7"/>
        <v/>
      </c>
    </row>
    <row r="232" spans="1:7" hidden="1">
      <c r="A232" s="60" t="s">
        <v>440</v>
      </c>
      <c r="B232" s="61" t="s">
        <v>441</v>
      </c>
      <c r="C232" s="62">
        <f>SUM(C233:C234)</f>
        <v>1221</v>
      </c>
      <c r="D232" s="62">
        <f>SUM(D233:D234)</f>
        <v>1002</v>
      </c>
      <c r="E232" s="62">
        <f>SUM(E233:E234)</f>
        <v>514</v>
      </c>
      <c r="F232" s="59">
        <f t="shared" si="6"/>
        <v>42.1</v>
      </c>
      <c r="G232" s="59">
        <f t="shared" si="7"/>
        <v>51.3</v>
      </c>
    </row>
    <row r="233" spans="1:7" hidden="1">
      <c r="A233" s="41" t="s">
        <v>442</v>
      </c>
      <c r="B233" s="65" t="s">
        <v>443</v>
      </c>
      <c r="C233" s="64">
        <v>100</v>
      </c>
      <c r="D233" s="64"/>
      <c r="E233" s="64">
        <v>100</v>
      </c>
      <c r="F233" s="59">
        <f t="shared" si="6"/>
        <v>100</v>
      </c>
      <c r="G233" s="59" t="str">
        <f t="shared" si="7"/>
        <v/>
      </c>
    </row>
    <row r="234" spans="1:7" hidden="1">
      <c r="A234" s="41" t="s">
        <v>444</v>
      </c>
      <c r="B234" s="65" t="s">
        <v>445</v>
      </c>
      <c r="C234" s="64">
        <v>1121</v>
      </c>
      <c r="D234" s="64">
        <v>1002</v>
      </c>
      <c r="E234" s="64">
        <v>414</v>
      </c>
      <c r="F234" s="59">
        <f t="shared" si="6"/>
        <v>36.9</v>
      </c>
      <c r="G234" s="59">
        <f t="shared" si="7"/>
        <v>41.3</v>
      </c>
    </row>
    <row r="235" spans="1:7" hidden="1">
      <c r="A235" s="38" t="s">
        <v>446</v>
      </c>
      <c r="B235" s="58" t="s">
        <v>447</v>
      </c>
      <c r="C235" s="59">
        <f>SUM(C236,C237,C238)</f>
        <v>0</v>
      </c>
      <c r="D235" s="59">
        <f>SUM(D236,D237,D238)</f>
        <v>0</v>
      </c>
      <c r="E235" s="59">
        <f>SUM(E236,E237,E238)</f>
        <v>0</v>
      </c>
      <c r="F235" s="59" t="str">
        <f t="shared" si="6"/>
        <v/>
      </c>
      <c r="G235" s="59" t="str">
        <f t="shared" si="7"/>
        <v/>
      </c>
    </row>
    <row r="236" spans="1:7" hidden="1">
      <c r="A236" s="74" t="s">
        <v>448</v>
      </c>
      <c r="B236" s="75" t="s">
        <v>449</v>
      </c>
      <c r="C236" s="76"/>
      <c r="D236" s="76"/>
      <c r="E236" s="76"/>
      <c r="F236" s="59" t="str">
        <f t="shared" si="6"/>
        <v/>
      </c>
      <c r="G236" s="59" t="str">
        <f t="shared" si="7"/>
        <v/>
      </c>
    </row>
    <row r="237" spans="1:7" hidden="1">
      <c r="A237" s="74" t="s">
        <v>450</v>
      </c>
      <c r="B237" s="75" t="s">
        <v>451</v>
      </c>
      <c r="C237" s="76"/>
      <c r="D237" s="76"/>
      <c r="E237" s="76"/>
      <c r="F237" s="59" t="str">
        <f t="shared" si="6"/>
        <v/>
      </c>
      <c r="G237" s="59" t="str">
        <f t="shared" si="7"/>
        <v/>
      </c>
    </row>
    <row r="238" spans="1:7" hidden="1">
      <c r="A238" s="74" t="s">
        <v>452</v>
      </c>
      <c r="B238" s="75" t="s">
        <v>453</v>
      </c>
      <c r="C238" s="76"/>
      <c r="D238" s="76"/>
      <c r="E238" s="76"/>
      <c r="F238" s="59" t="str">
        <f t="shared" si="6"/>
        <v/>
      </c>
      <c r="G238" s="59" t="str">
        <f t="shared" si="7"/>
        <v/>
      </c>
    </row>
    <row r="239" spans="1:7" hidden="1">
      <c r="A239" s="38" t="s">
        <v>454</v>
      </c>
      <c r="B239" s="58" t="s">
        <v>455</v>
      </c>
      <c r="C239" s="59">
        <f>SUM(C240,C248)</f>
        <v>0</v>
      </c>
      <c r="D239" s="59">
        <f>SUM(D240,D248)</f>
        <v>29</v>
      </c>
      <c r="E239" s="59">
        <f>SUM(E240,E248)</f>
        <v>46</v>
      </c>
      <c r="F239" s="59" t="str">
        <f t="shared" si="6"/>
        <v/>
      </c>
      <c r="G239" s="59">
        <f t="shared" si="7"/>
        <v>158.6</v>
      </c>
    </row>
    <row r="240" spans="1:7" hidden="1">
      <c r="A240" s="60" t="s">
        <v>456</v>
      </c>
      <c r="B240" s="68" t="s">
        <v>457</v>
      </c>
      <c r="C240" s="62">
        <f>SUM(C241:C247)</f>
        <v>0</v>
      </c>
      <c r="D240" s="62">
        <f>SUM(D241:D247)</f>
        <v>19</v>
      </c>
      <c r="E240" s="62">
        <f>SUM(E241:E247)</f>
        <v>0</v>
      </c>
      <c r="F240" s="59" t="str">
        <f t="shared" si="6"/>
        <v/>
      </c>
      <c r="G240" s="59">
        <f t="shared" si="7"/>
        <v>0</v>
      </c>
    </row>
    <row r="241" spans="1:7" hidden="1">
      <c r="A241" s="41" t="s">
        <v>458</v>
      </c>
      <c r="B241" s="65" t="s">
        <v>459</v>
      </c>
      <c r="C241" s="64"/>
      <c r="D241" s="64"/>
      <c r="E241" s="64"/>
      <c r="F241" s="59" t="str">
        <f t="shared" si="6"/>
        <v/>
      </c>
      <c r="G241" s="59" t="str">
        <f t="shared" si="7"/>
        <v/>
      </c>
    </row>
    <row r="242" spans="1:7" hidden="1">
      <c r="A242" s="41" t="s">
        <v>460</v>
      </c>
      <c r="B242" s="63" t="s">
        <v>461</v>
      </c>
      <c r="C242" s="64"/>
      <c r="D242" s="64"/>
      <c r="E242" s="64"/>
      <c r="F242" s="59" t="str">
        <f t="shared" si="6"/>
        <v/>
      </c>
      <c r="G242" s="59" t="str">
        <f t="shared" si="7"/>
        <v/>
      </c>
    </row>
    <row r="243" spans="1:7" hidden="1">
      <c r="A243" s="41" t="s">
        <v>462</v>
      </c>
      <c r="B243" s="63" t="s">
        <v>463</v>
      </c>
      <c r="C243" s="64"/>
      <c r="D243" s="64"/>
      <c r="E243" s="64"/>
      <c r="F243" s="59" t="str">
        <f t="shared" si="6"/>
        <v/>
      </c>
      <c r="G243" s="59" t="str">
        <f t="shared" si="7"/>
        <v/>
      </c>
    </row>
    <row r="244" spans="1:7" hidden="1">
      <c r="A244" s="41" t="s">
        <v>464</v>
      </c>
      <c r="B244" s="63" t="s">
        <v>465</v>
      </c>
      <c r="C244" s="64"/>
      <c r="D244" s="64"/>
      <c r="E244" s="64"/>
      <c r="F244" s="59" t="str">
        <f t="shared" si="6"/>
        <v/>
      </c>
      <c r="G244" s="59" t="str">
        <f t="shared" si="7"/>
        <v/>
      </c>
    </row>
    <row r="245" spans="1:7" hidden="1">
      <c r="A245" s="41" t="s">
        <v>466</v>
      </c>
      <c r="B245" s="65" t="s">
        <v>467</v>
      </c>
      <c r="C245" s="64"/>
      <c r="D245" s="64">
        <v>19</v>
      </c>
      <c r="E245" s="64"/>
      <c r="F245" s="59" t="str">
        <f t="shared" si="6"/>
        <v/>
      </c>
      <c r="G245" s="59">
        <f t="shared" si="7"/>
        <v>0</v>
      </c>
    </row>
    <row r="246" spans="1:7" hidden="1">
      <c r="A246" s="41" t="s">
        <v>468</v>
      </c>
      <c r="B246" s="65" t="s">
        <v>469</v>
      </c>
      <c r="C246" s="64"/>
      <c r="D246" s="64"/>
      <c r="E246" s="64"/>
      <c r="F246" s="59" t="str">
        <f t="shared" si="6"/>
        <v/>
      </c>
      <c r="G246" s="59" t="str">
        <f t="shared" si="7"/>
        <v/>
      </c>
    </row>
    <row r="247" spans="1:7" hidden="1">
      <c r="A247" s="41" t="s">
        <v>470</v>
      </c>
      <c r="B247" s="65" t="s">
        <v>471</v>
      </c>
      <c r="C247" s="64"/>
      <c r="D247" s="64"/>
      <c r="E247" s="64"/>
      <c r="F247" s="59" t="str">
        <f t="shared" si="6"/>
        <v/>
      </c>
      <c r="G247" s="59" t="str">
        <f t="shared" si="7"/>
        <v/>
      </c>
    </row>
    <row r="248" spans="1:7" hidden="1">
      <c r="A248" s="74" t="s">
        <v>472</v>
      </c>
      <c r="B248" s="77" t="s">
        <v>473</v>
      </c>
      <c r="C248" s="76"/>
      <c r="D248" s="76">
        <v>10</v>
      </c>
      <c r="E248" s="76">
        <v>46</v>
      </c>
      <c r="F248" s="59" t="str">
        <f t="shared" si="6"/>
        <v/>
      </c>
      <c r="G248" s="59">
        <f t="shared" si="7"/>
        <v>460</v>
      </c>
    </row>
    <row r="249" spans="1:7" hidden="1">
      <c r="A249" s="38" t="s">
        <v>474</v>
      </c>
      <c r="B249" s="58" t="s">
        <v>475</v>
      </c>
      <c r="C249" s="59">
        <f>SUM(C250,C253,C264,C271,C279,C288,C302,C312,C322,C330,C336)</f>
        <v>966</v>
      </c>
      <c r="D249" s="59">
        <f>SUM(D250,D253,D264,D271,D279,D288,D302,D312,D322,D330,D336)</f>
        <v>1209</v>
      </c>
      <c r="E249" s="59">
        <f>SUM(E250,E253,E264,E271,E279,E288,E302,E312,E322,E330,E336)</f>
        <v>988</v>
      </c>
      <c r="F249" s="59">
        <f t="shared" si="6"/>
        <v>102.3</v>
      </c>
      <c r="G249" s="59">
        <f t="shared" si="7"/>
        <v>81.7</v>
      </c>
    </row>
    <row r="250" spans="1:7" hidden="1">
      <c r="A250" s="60" t="s">
        <v>476</v>
      </c>
      <c r="B250" s="61" t="s">
        <v>477</v>
      </c>
      <c r="C250" s="62">
        <f>SUM(C251:C252)</f>
        <v>0</v>
      </c>
      <c r="D250" s="62">
        <f>SUM(D251:D252)</f>
        <v>0</v>
      </c>
      <c r="E250" s="62">
        <f>SUM(E251:E252)</f>
        <v>0</v>
      </c>
      <c r="F250" s="59" t="str">
        <f t="shared" si="6"/>
        <v/>
      </c>
      <c r="G250" s="59" t="str">
        <f t="shared" si="7"/>
        <v/>
      </c>
    </row>
    <row r="251" spans="1:7" hidden="1">
      <c r="A251" s="41" t="s">
        <v>478</v>
      </c>
      <c r="B251" s="63" t="s">
        <v>479</v>
      </c>
      <c r="C251" s="64"/>
      <c r="D251" s="64"/>
      <c r="E251" s="64"/>
      <c r="F251" s="59" t="str">
        <f t="shared" si="6"/>
        <v/>
      </c>
      <c r="G251" s="59" t="str">
        <f t="shared" si="7"/>
        <v/>
      </c>
    </row>
    <row r="252" spans="1:7" hidden="1">
      <c r="A252" s="41" t="s">
        <v>480</v>
      </c>
      <c r="B252" s="65" t="s">
        <v>481</v>
      </c>
      <c r="C252" s="64"/>
      <c r="D252" s="64"/>
      <c r="E252" s="64"/>
      <c r="F252" s="59" t="str">
        <f t="shared" si="6"/>
        <v/>
      </c>
      <c r="G252" s="59" t="str">
        <f t="shared" si="7"/>
        <v/>
      </c>
    </row>
    <row r="253" spans="1:7" hidden="1">
      <c r="A253" s="60" t="s">
        <v>482</v>
      </c>
      <c r="B253" s="68" t="s">
        <v>483</v>
      </c>
      <c r="C253" s="62">
        <f>SUM(C254:C263)</f>
        <v>0</v>
      </c>
      <c r="D253" s="62">
        <f>SUM(D254:D263)</f>
        <v>0</v>
      </c>
      <c r="E253" s="62">
        <f>SUM(E254:E263)</f>
        <v>0</v>
      </c>
      <c r="F253" s="59" t="str">
        <f t="shared" si="6"/>
        <v/>
      </c>
      <c r="G253" s="59" t="str">
        <f t="shared" si="7"/>
        <v/>
      </c>
    </row>
    <row r="254" spans="1:7" hidden="1">
      <c r="A254" s="41" t="s">
        <v>484</v>
      </c>
      <c r="B254" s="65" t="s">
        <v>93</v>
      </c>
      <c r="C254" s="64"/>
      <c r="D254" s="64"/>
      <c r="E254" s="64"/>
      <c r="F254" s="59" t="str">
        <f t="shared" si="6"/>
        <v/>
      </c>
      <c r="G254" s="59" t="str">
        <f t="shared" si="7"/>
        <v/>
      </c>
    </row>
    <row r="255" spans="1:7" hidden="1">
      <c r="A255" s="41" t="s">
        <v>485</v>
      </c>
      <c r="B255" s="65" t="s">
        <v>95</v>
      </c>
      <c r="C255" s="64"/>
      <c r="D255" s="64"/>
      <c r="E255" s="64"/>
      <c r="F255" s="59" t="str">
        <f t="shared" si="6"/>
        <v/>
      </c>
      <c r="G255" s="59" t="str">
        <f t="shared" si="7"/>
        <v/>
      </c>
    </row>
    <row r="256" spans="1:7" hidden="1">
      <c r="A256" s="41" t="s">
        <v>486</v>
      </c>
      <c r="B256" s="65" t="s">
        <v>97</v>
      </c>
      <c r="C256" s="64"/>
      <c r="D256" s="64"/>
      <c r="E256" s="64"/>
      <c r="F256" s="59" t="str">
        <f t="shared" si="6"/>
        <v/>
      </c>
      <c r="G256" s="59" t="str">
        <f t="shared" si="7"/>
        <v/>
      </c>
    </row>
    <row r="257" spans="1:7" hidden="1">
      <c r="A257" s="41" t="s">
        <v>487</v>
      </c>
      <c r="B257" s="65" t="s">
        <v>194</v>
      </c>
      <c r="C257" s="64"/>
      <c r="D257" s="64"/>
      <c r="E257" s="64"/>
      <c r="F257" s="59" t="str">
        <f t="shared" si="6"/>
        <v/>
      </c>
      <c r="G257" s="59" t="str">
        <f t="shared" si="7"/>
        <v/>
      </c>
    </row>
    <row r="258" spans="1:7" hidden="1">
      <c r="A258" s="41" t="s">
        <v>488</v>
      </c>
      <c r="B258" s="65" t="s">
        <v>489</v>
      </c>
      <c r="C258" s="64"/>
      <c r="D258" s="64"/>
      <c r="E258" s="64"/>
      <c r="F258" s="59" t="str">
        <f t="shared" si="6"/>
        <v/>
      </c>
      <c r="G258" s="59" t="str">
        <f t="shared" si="7"/>
        <v/>
      </c>
    </row>
    <row r="259" spans="1:7" hidden="1">
      <c r="A259" s="41" t="s">
        <v>490</v>
      </c>
      <c r="B259" s="65" t="s">
        <v>491</v>
      </c>
      <c r="C259" s="64"/>
      <c r="D259" s="64"/>
      <c r="E259" s="64"/>
      <c r="F259" s="59" t="str">
        <f t="shared" si="6"/>
        <v/>
      </c>
      <c r="G259" s="59" t="str">
        <f t="shared" si="7"/>
        <v/>
      </c>
    </row>
    <row r="260" spans="1:7" hidden="1">
      <c r="A260" s="41" t="s">
        <v>492</v>
      </c>
      <c r="B260" s="65" t="s">
        <v>493</v>
      </c>
      <c r="C260" s="64"/>
      <c r="D260" s="64"/>
      <c r="E260" s="64"/>
      <c r="F260" s="59" t="str">
        <f t="shared" si="6"/>
        <v/>
      </c>
      <c r="G260" s="59" t="str">
        <f t="shared" si="7"/>
        <v/>
      </c>
    </row>
    <row r="261" spans="1:7" hidden="1">
      <c r="A261" s="41" t="s">
        <v>494</v>
      </c>
      <c r="B261" s="65" t="s">
        <v>495</v>
      </c>
      <c r="C261" s="64"/>
      <c r="D261" s="64"/>
      <c r="E261" s="64"/>
      <c r="F261" s="59" t="str">
        <f t="shared" si="6"/>
        <v/>
      </c>
      <c r="G261" s="59" t="str">
        <f t="shared" si="7"/>
        <v/>
      </c>
    </row>
    <row r="262" spans="1:7" hidden="1">
      <c r="A262" s="41" t="s">
        <v>496</v>
      </c>
      <c r="B262" s="65" t="s">
        <v>111</v>
      </c>
      <c r="C262" s="64"/>
      <c r="D262" s="64"/>
      <c r="E262" s="64"/>
      <c r="F262" s="59" t="str">
        <f t="shared" ref="F262:F325" si="8">IF(C262=0,"",ROUND(E262/C262*100,1))</f>
        <v/>
      </c>
      <c r="G262" s="59" t="str">
        <f t="shared" ref="G262:G325" si="9">IF(D262=0,"",ROUND(E262/D262*100,1))</f>
        <v/>
      </c>
    </row>
    <row r="263" spans="1:7" hidden="1">
      <c r="A263" s="41" t="s">
        <v>497</v>
      </c>
      <c r="B263" s="65" t="s">
        <v>498</v>
      </c>
      <c r="C263" s="64"/>
      <c r="D263" s="64"/>
      <c r="E263" s="64"/>
      <c r="F263" s="59" t="str">
        <f t="shared" si="8"/>
        <v/>
      </c>
      <c r="G263" s="59" t="str">
        <f t="shared" si="9"/>
        <v/>
      </c>
    </row>
    <row r="264" spans="1:7" hidden="1">
      <c r="A264" s="60" t="s">
        <v>499</v>
      </c>
      <c r="B264" s="61" t="s">
        <v>500</v>
      </c>
      <c r="C264" s="62">
        <f>SUM(C265:C270)</f>
        <v>0</v>
      </c>
      <c r="D264" s="62">
        <f>SUM(D265:D270)</f>
        <v>0</v>
      </c>
      <c r="E264" s="62">
        <f>SUM(E265:E270)</f>
        <v>0</v>
      </c>
      <c r="F264" s="59" t="str">
        <f t="shared" si="8"/>
        <v/>
      </c>
      <c r="G264" s="59" t="str">
        <f t="shared" si="9"/>
        <v/>
      </c>
    </row>
    <row r="265" spans="1:7" hidden="1">
      <c r="A265" s="41" t="s">
        <v>501</v>
      </c>
      <c r="B265" s="63" t="s">
        <v>93</v>
      </c>
      <c r="C265" s="64"/>
      <c r="D265" s="64"/>
      <c r="E265" s="64"/>
      <c r="F265" s="59" t="str">
        <f t="shared" si="8"/>
        <v/>
      </c>
      <c r="G265" s="59" t="str">
        <f t="shared" si="9"/>
        <v/>
      </c>
    </row>
    <row r="266" spans="1:7" hidden="1">
      <c r="A266" s="41" t="s">
        <v>502</v>
      </c>
      <c r="B266" s="63" t="s">
        <v>95</v>
      </c>
      <c r="C266" s="64"/>
      <c r="D266" s="64"/>
      <c r="E266" s="64"/>
      <c r="F266" s="59" t="str">
        <f t="shared" si="8"/>
        <v/>
      </c>
      <c r="G266" s="59" t="str">
        <f t="shared" si="9"/>
        <v/>
      </c>
    </row>
    <row r="267" spans="1:7" hidden="1">
      <c r="A267" s="41" t="s">
        <v>503</v>
      </c>
      <c r="B267" s="65" t="s">
        <v>97</v>
      </c>
      <c r="C267" s="64"/>
      <c r="D267" s="64"/>
      <c r="E267" s="64"/>
      <c r="F267" s="59" t="str">
        <f t="shared" si="8"/>
        <v/>
      </c>
      <c r="G267" s="59" t="str">
        <f t="shared" si="9"/>
        <v/>
      </c>
    </row>
    <row r="268" spans="1:7" hidden="1">
      <c r="A268" s="41" t="s">
        <v>504</v>
      </c>
      <c r="B268" s="65" t="s">
        <v>505</v>
      </c>
      <c r="C268" s="64"/>
      <c r="D268" s="64"/>
      <c r="E268" s="64"/>
      <c r="F268" s="59" t="str">
        <f t="shared" si="8"/>
        <v/>
      </c>
      <c r="G268" s="59" t="str">
        <f t="shared" si="9"/>
        <v/>
      </c>
    </row>
    <row r="269" spans="1:7" hidden="1">
      <c r="A269" s="41" t="s">
        <v>506</v>
      </c>
      <c r="B269" s="65" t="s">
        <v>111</v>
      </c>
      <c r="C269" s="64"/>
      <c r="D269" s="64"/>
      <c r="E269" s="64"/>
      <c r="F269" s="59" t="str">
        <f t="shared" si="8"/>
        <v/>
      </c>
      <c r="G269" s="59" t="str">
        <f t="shared" si="9"/>
        <v/>
      </c>
    </row>
    <row r="270" spans="1:7" hidden="1">
      <c r="A270" s="41" t="s">
        <v>507</v>
      </c>
      <c r="B270" s="66" t="s">
        <v>508</v>
      </c>
      <c r="C270" s="64"/>
      <c r="D270" s="64"/>
      <c r="E270" s="64"/>
      <c r="F270" s="59" t="str">
        <f t="shared" si="8"/>
        <v/>
      </c>
      <c r="G270" s="59" t="str">
        <f t="shared" si="9"/>
        <v/>
      </c>
    </row>
    <row r="271" spans="1:7" hidden="1">
      <c r="A271" s="60" t="s">
        <v>509</v>
      </c>
      <c r="B271" s="69" t="s">
        <v>510</v>
      </c>
      <c r="C271" s="62">
        <f>SUM(C272:C278)</f>
        <v>0</v>
      </c>
      <c r="D271" s="62">
        <f>SUM(D272:D278)</f>
        <v>32</v>
      </c>
      <c r="E271" s="62">
        <f>SUM(E272:E278)</f>
        <v>0</v>
      </c>
      <c r="F271" s="59" t="str">
        <f t="shared" si="8"/>
        <v/>
      </c>
      <c r="G271" s="59">
        <f t="shared" si="9"/>
        <v>0</v>
      </c>
    </row>
    <row r="272" spans="1:7" hidden="1">
      <c r="A272" s="41" t="s">
        <v>511</v>
      </c>
      <c r="B272" s="63" t="s">
        <v>93</v>
      </c>
      <c r="C272" s="64"/>
      <c r="D272" s="64"/>
      <c r="E272" s="64"/>
      <c r="F272" s="59" t="str">
        <f t="shared" si="8"/>
        <v/>
      </c>
      <c r="G272" s="59" t="str">
        <f t="shared" si="9"/>
        <v/>
      </c>
    </row>
    <row r="273" spans="1:7" hidden="1">
      <c r="A273" s="41" t="s">
        <v>512</v>
      </c>
      <c r="B273" s="63" t="s">
        <v>95</v>
      </c>
      <c r="C273" s="64"/>
      <c r="D273" s="64"/>
      <c r="E273" s="64"/>
      <c r="F273" s="59" t="str">
        <f t="shared" si="8"/>
        <v/>
      </c>
      <c r="G273" s="59" t="str">
        <f t="shared" si="9"/>
        <v/>
      </c>
    </row>
    <row r="274" spans="1:7" hidden="1">
      <c r="A274" s="41" t="s">
        <v>513</v>
      </c>
      <c r="B274" s="65" t="s">
        <v>97</v>
      </c>
      <c r="C274" s="64"/>
      <c r="D274" s="64"/>
      <c r="E274" s="64"/>
      <c r="F274" s="59" t="str">
        <f t="shared" si="8"/>
        <v/>
      </c>
      <c r="G274" s="59" t="str">
        <f t="shared" si="9"/>
        <v/>
      </c>
    </row>
    <row r="275" spans="1:7" hidden="1">
      <c r="A275" s="41" t="s">
        <v>514</v>
      </c>
      <c r="B275" s="65" t="s">
        <v>515</v>
      </c>
      <c r="C275" s="64"/>
      <c r="D275" s="64"/>
      <c r="E275" s="64"/>
      <c r="F275" s="59" t="str">
        <f t="shared" si="8"/>
        <v/>
      </c>
      <c r="G275" s="59" t="str">
        <f t="shared" si="9"/>
        <v/>
      </c>
    </row>
    <row r="276" spans="1:7" hidden="1">
      <c r="A276" s="41" t="s">
        <v>516</v>
      </c>
      <c r="B276" s="65" t="s">
        <v>517</v>
      </c>
      <c r="C276" s="64"/>
      <c r="D276" s="64"/>
      <c r="E276" s="64"/>
      <c r="F276" s="59" t="str">
        <f t="shared" si="8"/>
        <v/>
      </c>
      <c r="G276" s="59" t="str">
        <f t="shared" si="9"/>
        <v/>
      </c>
    </row>
    <row r="277" spans="1:7" hidden="1">
      <c r="A277" s="41" t="s">
        <v>518</v>
      </c>
      <c r="B277" s="65" t="s">
        <v>111</v>
      </c>
      <c r="C277" s="64"/>
      <c r="D277" s="64"/>
      <c r="E277" s="64"/>
      <c r="F277" s="59" t="str">
        <f t="shared" si="8"/>
        <v/>
      </c>
      <c r="G277" s="59" t="str">
        <f t="shared" si="9"/>
        <v/>
      </c>
    </row>
    <row r="278" spans="1:7" hidden="1">
      <c r="A278" s="41" t="s">
        <v>519</v>
      </c>
      <c r="B278" s="65" t="s">
        <v>520</v>
      </c>
      <c r="C278" s="64"/>
      <c r="D278" s="64">
        <v>32</v>
      </c>
      <c r="E278" s="64"/>
      <c r="F278" s="59" t="str">
        <f t="shared" si="8"/>
        <v/>
      </c>
      <c r="G278" s="59">
        <f t="shared" si="9"/>
        <v>0</v>
      </c>
    </row>
    <row r="279" spans="1:7" hidden="1">
      <c r="A279" s="60" t="s">
        <v>521</v>
      </c>
      <c r="B279" s="72" t="s">
        <v>522</v>
      </c>
      <c r="C279" s="62">
        <f>SUM(C280:C287)</f>
        <v>0</v>
      </c>
      <c r="D279" s="62">
        <f>SUM(D280:D287)</f>
        <v>270</v>
      </c>
      <c r="E279" s="62">
        <f>SUM(E280:E287)</f>
        <v>0</v>
      </c>
      <c r="F279" s="59" t="str">
        <f t="shared" si="8"/>
        <v/>
      </c>
      <c r="G279" s="59">
        <f t="shared" si="9"/>
        <v>0</v>
      </c>
    </row>
    <row r="280" spans="1:7" hidden="1">
      <c r="A280" s="41" t="s">
        <v>523</v>
      </c>
      <c r="B280" s="63" t="s">
        <v>93</v>
      </c>
      <c r="C280" s="64"/>
      <c r="D280" s="64">
        <v>220</v>
      </c>
      <c r="E280" s="64"/>
      <c r="F280" s="59" t="str">
        <f t="shared" si="8"/>
        <v/>
      </c>
      <c r="G280" s="59">
        <f t="shared" si="9"/>
        <v>0</v>
      </c>
    </row>
    <row r="281" spans="1:7" hidden="1">
      <c r="A281" s="41" t="s">
        <v>524</v>
      </c>
      <c r="B281" s="63" t="s">
        <v>95</v>
      </c>
      <c r="C281" s="64"/>
      <c r="D281" s="64"/>
      <c r="E281" s="64"/>
      <c r="F281" s="59" t="str">
        <f t="shared" si="8"/>
        <v/>
      </c>
      <c r="G281" s="59" t="str">
        <f t="shared" si="9"/>
        <v/>
      </c>
    </row>
    <row r="282" spans="1:7" hidden="1">
      <c r="A282" s="41" t="s">
        <v>525</v>
      </c>
      <c r="B282" s="63" t="s">
        <v>97</v>
      </c>
      <c r="C282" s="64"/>
      <c r="D282" s="64"/>
      <c r="E282" s="64"/>
      <c r="F282" s="59" t="str">
        <f t="shared" si="8"/>
        <v/>
      </c>
      <c r="G282" s="59" t="str">
        <f t="shared" si="9"/>
        <v/>
      </c>
    </row>
    <row r="283" spans="1:7" hidden="1">
      <c r="A283" s="41" t="s">
        <v>526</v>
      </c>
      <c r="B283" s="65" t="s">
        <v>527</v>
      </c>
      <c r="C283" s="64"/>
      <c r="D283" s="64"/>
      <c r="E283" s="64"/>
      <c r="F283" s="59" t="str">
        <f t="shared" si="8"/>
        <v/>
      </c>
      <c r="G283" s="59" t="str">
        <f t="shared" si="9"/>
        <v/>
      </c>
    </row>
    <row r="284" spans="1:7" hidden="1">
      <c r="A284" s="41" t="s">
        <v>528</v>
      </c>
      <c r="B284" s="65" t="s">
        <v>529</v>
      </c>
      <c r="C284" s="64"/>
      <c r="D284" s="64"/>
      <c r="E284" s="64"/>
      <c r="F284" s="59" t="str">
        <f t="shared" si="8"/>
        <v/>
      </c>
      <c r="G284" s="59" t="str">
        <f t="shared" si="9"/>
        <v/>
      </c>
    </row>
    <row r="285" spans="1:7" hidden="1">
      <c r="A285" s="41" t="s">
        <v>530</v>
      </c>
      <c r="B285" s="65" t="s">
        <v>531</v>
      </c>
      <c r="C285" s="64"/>
      <c r="D285" s="64"/>
      <c r="E285" s="64"/>
      <c r="F285" s="59" t="str">
        <f t="shared" si="8"/>
        <v/>
      </c>
      <c r="G285" s="59" t="str">
        <f t="shared" si="9"/>
        <v/>
      </c>
    </row>
    <row r="286" spans="1:7" hidden="1">
      <c r="A286" s="41" t="s">
        <v>532</v>
      </c>
      <c r="B286" s="63" t="s">
        <v>111</v>
      </c>
      <c r="C286" s="64"/>
      <c r="D286" s="64"/>
      <c r="E286" s="64"/>
      <c r="F286" s="59" t="str">
        <f t="shared" si="8"/>
        <v/>
      </c>
      <c r="G286" s="59" t="str">
        <f t="shared" si="9"/>
        <v/>
      </c>
    </row>
    <row r="287" spans="1:7" hidden="1">
      <c r="A287" s="41" t="s">
        <v>533</v>
      </c>
      <c r="B287" s="63" t="s">
        <v>534</v>
      </c>
      <c r="C287" s="64"/>
      <c r="D287" s="64">
        <v>50</v>
      </c>
      <c r="E287" s="64"/>
      <c r="F287" s="59" t="str">
        <f t="shared" si="8"/>
        <v/>
      </c>
      <c r="G287" s="59">
        <f t="shared" si="9"/>
        <v>0</v>
      </c>
    </row>
    <row r="288" spans="1:7" hidden="1">
      <c r="A288" s="60" t="s">
        <v>535</v>
      </c>
      <c r="B288" s="61" t="s">
        <v>536</v>
      </c>
      <c r="C288" s="62">
        <f>SUM(C289:C301)</f>
        <v>918</v>
      </c>
      <c r="D288" s="62">
        <f>SUM(D289:D301)</f>
        <v>907</v>
      </c>
      <c r="E288" s="62">
        <f>SUM(E289:E301)</f>
        <v>927</v>
      </c>
      <c r="F288" s="59">
        <f t="shared" si="8"/>
        <v>101</v>
      </c>
      <c r="G288" s="59">
        <f t="shared" si="9"/>
        <v>102.2</v>
      </c>
    </row>
    <row r="289" spans="1:7" hidden="1">
      <c r="A289" s="41" t="s">
        <v>537</v>
      </c>
      <c r="B289" s="65" t="s">
        <v>93</v>
      </c>
      <c r="C289" s="64">
        <v>799</v>
      </c>
      <c r="D289" s="64">
        <v>630</v>
      </c>
      <c r="E289" s="64">
        <v>733</v>
      </c>
      <c r="F289" s="59">
        <f t="shared" si="8"/>
        <v>91.7</v>
      </c>
      <c r="G289" s="59">
        <f t="shared" si="9"/>
        <v>116.3</v>
      </c>
    </row>
    <row r="290" spans="1:7" hidden="1">
      <c r="A290" s="41" t="s">
        <v>538</v>
      </c>
      <c r="B290" s="65" t="s">
        <v>95</v>
      </c>
      <c r="C290" s="64"/>
      <c r="D290" s="64"/>
      <c r="E290" s="64"/>
      <c r="F290" s="59" t="str">
        <f t="shared" si="8"/>
        <v/>
      </c>
      <c r="G290" s="59" t="str">
        <f t="shared" si="9"/>
        <v/>
      </c>
    </row>
    <row r="291" spans="1:7" hidden="1">
      <c r="A291" s="41" t="s">
        <v>539</v>
      </c>
      <c r="B291" s="65" t="s">
        <v>97</v>
      </c>
      <c r="C291" s="64"/>
      <c r="D291" s="64"/>
      <c r="E291" s="64"/>
      <c r="F291" s="59" t="str">
        <f t="shared" si="8"/>
        <v/>
      </c>
      <c r="G291" s="59" t="str">
        <f t="shared" si="9"/>
        <v/>
      </c>
    </row>
    <row r="292" spans="1:7" hidden="1">
      <c r="A292" s="41" t="s">
        <v>540</v>
      </c>
      <c r="B292" s="66" t="s">
        <v>541</v>
      </c>
      <c r="C292" s="64">
        <v>20</v>
      </c>
      <c r="D292" s="64">
        <v>20</v>
      </c>
      <c r="E292" s="64">
        <v>20</v>
      </c>
      <c r="F292" s="59">
        <f t="shared" si="8"/>
        <v>100</v>
      </c>
      <c r="G292" s="59">
        <f t="shared" si="9"/>
        <v>100</v>
      </c>
    </row>
    <row r="293" spans="1:7" hidden="1">
      <c r="A293" s="41" t="s">
        <v>542</v>
      </c>
      <c r="B293" s="63" t="s">
        <v>543</v>
      </c>
      <c r="C293" s="64">
        <v>10</v>
      </c>
      <c r="D293" s="64">
        <v>10</v>
      </c>
      <c r="E293" s="64">
        <v>20</v>
      </c>
      <c r="F293" s="59">
        <f t="shared" si="8"/>
        <v>200</v>
      </c>
      <c r="G293" s="59">
        <f t="shared" si="9"/>
        <v>200</v>
      </c>
    </row>
    <row r="294" spans="1:7" hidden="1">
      <c r="A294" s="41" t="s">
        <v>544</v>
      </c>
      <c r="B294" s="63" t="s">
        <v>545</v>
      </c>
      <c r="C294" s="64"/>
      <c r="D294" s="64"/>
      <c r="E294" s="64"/>
      <c r="F294" s="59" t="str">
        <f t="shared" si="8"/>
        <v/>
      </c>
      <c r="G294" s="59" t="str">
        <f t="shared" si="9"/>
        <v/>
      </c>
    </row>
    <row r="295" spans="1:7" hidden="1">
      <c r="A295" s="41" t="s">
        <v>546</v>
      </c>
      <c r="B295" s="67" t="s">
        <v>547</v>
      </c>
      <c r="C295" s="64">
        <v>59</v>
      </c>
      <c r="D295" s="64">
        <v>26</v>
      </c>
      <c r="E295" s="64">
        <v>134</v>
      </c>
      <c r="F295" s="59">
        <f t="shared" si="8"/>
        <v>227.1</v>
      </c>
      <c r="G295" s="59">
        <f t="shared" si="9"/>
        <v>515.4</v>
      </c>
    </row>
    <row r="296" spans="1:7" hidden="1">
      <c r="A296" s="41" t="s">
        <v>548</v>
      </c>
      <c r="B296" s="65" t="s">
        <v>549</v>
      </c>
      <c r="C296" s="64"/>
      <c r="D296" s="64"/>
      <c r="E296" s="64"/>
      <c r="F296" s="59" t="str">
        <f t="shared" si="8"/>
        <v/>
      </c>
      <c r="G296" s="59" t="str">
        <f t="shared" si="9"/>
        <v/>
      </c>
    </row>
    <row r="297" spans="1:7" hidden="1">
      <c r="A297" s="41" t="s">
        <v>550</v>
      </c>
      <c r="B297" s="65" t="s">
        <v>551</v>
      </c>
      <c r="C297" s="64">
        <v>30</v>
      </c>
      <c r="D297" s="64">
        <v>30</v>
      </c>
      <c r="E297" s="64">
        <v>20</v>
      </c>
      <c r="F297" s="59">
        <f t="shared" si="8"/>
        <v>66.7</v>
      </c>
      <c r="G297" s="59">
        <f t="shared" si="9"/>
        <v>66.7</v>
      </c>
    </row>
    <row r="298" spans="1:7" hidden="1">
      <c r="A298" s="41" t="s">
        <v>552</v>
      </c>
      <c r="B298" s="65" t="s">
        <v>553</v>
      </c>
      <c r="C298" s="64"/>
      <c r="D298" s="64"/>
      <c r="E298" s="64"/>
      <c r="F298" s="59" t="str">
        <f t="shared" si="8"/>
        <v/>
      </c>
      <c r="G298" s="59" t="str">
        <f t="shared" si="9"/>
        <v/>
      </c>
    </row>
    <row r="299" spans="1:7" hidden="1">
      <c r="A299" s="41" t="s">
        <v>554</v>
      </c>
      <c r="B299" s="65" t="s">
        <v>194</v>
      </c>
      <c r="C299" s="64"/>
      <c r="D299" s="64"/>
      <c r="E299" s="64"/>
      <c r="F299" s="59" t="str">
        <f t="shared" si="8"/>
        <v/>
      </c>
      <c r="G299" s="59" t="str">
        <f t="shared" si="9"/>
        <v/>
      </c>
    </row>
    <row r="300" spans="1:7" hidden="1">
      <c r="A300" s="41" t="s">
        <v>555</v>
      </c>
      <c r="B300" s="65" t="s">
        <v>111</v>
      </c>
      <c r="C300" s="64"/>
      <c r="D300" s="64"/>
      <c r="E300" s="64"/>
      <c r="F300" s="59" t="str">
        <f t="shared" si="8"/>
        <v/>
      </c>
      <c r="G300" s="59" t="str">
        <f t="shared" si="9"/>
        <v/>
      </c>
    </row>
    <row r="301" spans="1:7" hidden="1">
      <c r="A301" s="41" t="s">
        <v>556</v>
      </c>
      <c r="B301" s="63" t="s">
        <v>557</v>
      </c>
      <c r="C301" s="64"/>
      <c r="D301" s="64">
        <v>191</v>
      </c>
      <c r="E301" s="64"/>
      <c r="F301" s="59" t="str">
        <f t="shared" si="8"/>
        <v/>
      </c>
      <c r="G301" s="59">
        <f t="shared" si="9"/>
        <v>0</v>
      </c>
    </row>
    <row r="302" spans="1:7" hidden="1">
      <c r="A302" s="60" t="s">
        <v>558</v>
      </c>
      <c r="B302" s="69" t="s">
        <v>559</v>
      </c>
      <c r="C302" s="62">
        <f>SUM(C303:C311)</f>
        <v>0</v>
      </c>
      <c r="D302" s="62">
        <f>SUM(D303:D311)</f>
        <v>0</v>
      </c>
      <c r="E302" s="62">
        <f>SUM(E303:E311)</f>
        <v>0</v>
      </c>
      <c r="F302" s="59" t="str">
        <f t="shared" si="8"/>
        <v/>
      </c>
      <c r="G302" s="59" t="str">
        <f t="shared" si="9"/>
        <v/>
      </c>
    </row>
    <row r="303" spans="1:7" hidden="1">
      <c r="A303" s="41" t="s">
        <v>560</v>
      </c>
      <c r="B303" s="63" t="s">
        <v>93</v>
      </c>
      <c r="C303" s="64"/>
      <c r="D303" s="64"/>
      <c r="E303" s="64"/>
      <c r="F303" s="59" t="str">
        <f t="shared" si="8"/>
        <v/>
      </c>
      <c r="G303" s="59" t="str">
        <f t="shared" si="9"/>
        <v/>
      </c>
    </row>
    <row r="304" spans="1:7" hidden="1">
      <c r="A304" s="41" t="s">
        <v>561</v>
      </c>
      <c r="B304" s="65" t="s">
        <v>95</v>
      </c>
      <c r="C304" s="64"/>
      <c r="D304" s="64"/>
      <c r="E304" s="64"/>
      <c r="F304" s="59" t="str">
        <f t="shared" si="8"/>
        <v/>
      </c>
      <c r="G304" s="59" t="str">
        <f t="shared" si="9"/>
        <v/>
      </c>
    </row>
    <row r="305" spans="1:7" hidden="1">
      <c r="A305" s="41" t="s">
        <v>562</v>
      </c>
      <c r="B305" s="65" t="s">
        <v>97</v>
      </c>
      <c r="C305" s="64"/>
      <c r="D305" s="64"/>
      <c r="E305" s="64"/>
      <c r="F305" s="59" t="str">
        <f t="shared" si="8"/>
        <v/>
      </c>
      <c r="G305" s="59" t="str">
        <f t="shared" si="9"/>
        <v/>
      </c>
    </row>
    <row r="306" spans="1:7" hidden="1">
      <c r="A306" s="41" t="s">
        <v>563</v>
      </c>
      <c r="B306" s="65" t="s">
        <v>564</v>
      </c>
      <c r="C306" s="64"/>
      <c r="D306" s="64"/>
      <c r="E306" s="64"/>
      <c r="F306" s="59" t="str">
        <f t="shared" si="8"/>
        <v/>
      </c>
      <c r="G306" s="59" t="str">
        <f t="shared" si="9"/>
        <v/>
      </c>
    </row>
    <row r="307" spans="1:7" hidden="1">
      <c r="A307" s="41" t="s">
        <v>565</v>
      </c>
      <c r="B307" s="66" t="s">
        <v>566</v>
      </c>
      <c r="C307" s="64"/>
      <c r="D307" s="64"/>
      <c r="E307" s="64"/>
      <c r="F307" s="59" t="str">
        <f t="shared" si="8"/>
        <v/>
      </c>
      <c r="G307" s="59" t="str">
        <f t="shared" si="9"/>
        <v/>
      </c>
    </row>
    <row r="308" spans="1:7" hidden="1">
      <c r="A308" s="41" t="s">
        <v>567</v>
      </c>
      <c r="B308" s="63" t="s">
        <v>568</v>
      </c>
      <c r="C308" s="64"/>
      <c r="D308" s="64"/>
      <c r="E308" s="64"/>
      <c r="F308" s="59" t="str">
        <f t="shared" si="8"/>
        <v/>
      </c>
      <c r="G308" s="59" t="str">
        <f t="shared" si="9"/>
        <v/>
      </c>
    </row>
    <row r="309" spans="1:7" hidden="1">
      <c r="A309" s="41" t="s">
        <v>569</v>
      </c>
      <c r="B309" s="63" t="s">
        <v>194</v>
      </c>
      <c r="C309" s="64"/>
      <c r="D309" s="64"/>
      <c r="E309" s="64"/>
      <c r="F309" s="59" t="str">
        <f t="shared" si="8"/>
        <v/>
      </c>
      <c r="G309" s="59" t="str">
        <f t="shared" si="9"/>
        <v/>
      </c>
    </row>
    <row r="310" spans="1:7" hidden="1">
      <c r="A310" s="41" t="s">
        <v>570</v>
      </c>
      <c r="B310" s="63" t="s">
        <v>111</v>
      </c>
      <c r="C310" s="64"/>
      <c r="D310" s="64"/>
      <c r="E310" s="64"/>
      <c r="F310" s="59" t="str">
        <f t="shared" si="8"/>
        <v/>
      </c>
      <c r="G310" s="59" t="str">
        <f t="shared" si="9"/>
        <v/>
      </c>
    </row>
    <row r="311" spans="1:7" hidden="1">
      <c r="A311" s="41" t="s">
        <v>571</v>
      </c>
      <c r="B311" s="63" t="s">
        <v>572</v>
      </c>
      <c r="C311" s="64"/>
      <c r="D311" s="64"/>
      <c r="E311" s="64"/>
      <c r="F311" s="59" t="str">
        <f t="shared" si="8"/>
        <v/>
      </c>
      <c r="G311" s="59" t="str">
        <f t="shared" si="9"/>
        <v/>
      </c>
    </row>
    <row r="312" spans="1:7" hidden="1">
      <c r="A312" s="60" t="s">
        <v>573</v>
      </c>
      <c r="B312" s="68" t="s">
        <v>574</v>
      </c>
      <c r="C312" s="62">
        <f>SUM(C313:C321)</f>
        <v>0</v>
      </c>
      <c r="D312" s="62">
        <f>SUM(D313:D321)</f>
        <v>0</v>
      </c>
      <c r="E312" s="62">
        <f>SUM(E313:E321)</f>
        <v>0</v>
      </c>
      <c r="F312" s="59" t="str">
        <f t="shared" si="8"/>
        <v/>
      </c>
      <c r="G312" s="59" t="str">
        <f t="shared" si="9"/>
        <v/>
      </c>
    </row>
    <row r="313" spans="1:7" hidden="1">
      <c r="A313" s="41" t="s">
        <v>575</v>
      </c>
      <c r="B313" s="65" t="s">
        <v>93</v>
      </c>
      <c r="C313" s="64"/>
      <c r="D313" s="64"/>
      <c r="E313" s="64"/>
      <c r="F313" s="59" t="str">
        <f t="shared" si="8"/>
        <v/>
      </c>
      <c r="G313" s="59" t="str">
        <f t="shared" si="9"/>
        <v/>
      </c>
    </row>
    <row r="314" spans="1:7" hidden="1">
      <c r="A314" s="41" t="s">
        <v>576</v>
      </c>
      <c r="B314" s="65" t="s">
        <v>95</v>
      </c>
      <c r="C314" s="64"/>
      <c r="D314" s="64"/>
      <c r="E314" s="64"/>
      <c r="F314" s="59" t="str">
        <f t="shared" si="8"/>
        <v/>
      </c>
      <c r="G314" s="59" t="str">
        <f t="shared" si="9"/>
        <v/>
      </c>
    </row>
    <row r="315" spans="1:7" hidden="1">
      <c r="A315" s="41" t="s">
        <v>577</v>
      </c>
      <c r="B315" s="63" t="s">
        <v>97</v>
      </c>
      <c r="C315" s="64"/>
      <c r="D315" s="64"/>
      <c r="E315" s="64"/>
      <c r="F315" s="59" t="str">
        <f t="shared" si="8"/>
        <v/>
      </c>
      <c r="G315" s="59" t="str">
        <f t="shared" si="9"/>
        <v/>
      </c>
    </row>
    <row r="316" spans="1:7" hidden="1">
      <c r="A316" s="41" t="s">
        <v>578</v>
      </c>
      <c r="B316" s="63" t="s">
        <v>579</v>
      </c>
      <c r="C316" s="64"/>
      <c r="D316" s="64"/>
      <c r="E316" s="64"/>
      <c r="F316" s="59" t="str">
        <f t="shared" si="8"/>
        <v/>
      </c>
      <c r="G316" s="59" t="str">
        <f t="shared" si="9"/>
        <v/>
      </c>
    </row>
    <row r="317" spans="1:7" hidden="1">
      <c r="A317" s="41" t="s">
        <v>580</v>
      </c>
      <c r="B317" s="63" t="s">
        <v>581</v>
      </c>
      <c r="C317" s="64"/>
      <c r="D317" s="64"/>
      <c r="E317" s="64"/>
      <c r="F317" s="59" t="str">
        <f t="shared" si="8"/>
        <v/>
      </c>
      <c r="G317" s="59" t="str">
        <f t="shared" si="9"/>
        <v/>
      </c>
    </row>
    <row r="318" spans="1:7" hidden="1">
      <c r="A318" s="41" t="s">
        <v>582</v>
      </c>
      <c r="B318" s="65" t="s">
        <v>583</v>
      </c>
      <c r="C318" s="64"/>
      <c r="D318" s="64"/>
      <c r="E318" s="64"/>
      <c r="F318" s="59" t="str">
        <f t="shared" si="8"/>
        <v/>
      </c>
      <c r="G318" s="59" t="str">
        <f t="shared" si="9"/>
        <v/>
      </c>
    </row>
    <row r="319" spans="1:7" hidden="1">
      <c r="A319" s="41" t="s">
        <v>584</v>
      </c>
      <c r="B319" s="65" t="s">
        <v>194</v>
      </c>
      <c r="C319" s="64"/>
      <c r="D319" s="64"/>
      <c r="E319" s="64"/>
      <c r="F319" s="59" t="str">
        <f t="shared" si="8"/>
        <v/>
      </c>
      <c r="G319" s="59" t="str">
        <f t="shared" si="9"/>
        <v/>
      </c>
    </row>
    <row r="320" spans="1:7" hidden="1">
      <c r="A320" s="41" t="s">
        <v>585</v>
      </c>
      <c r="B320" s="65" t="s">
        <v>111</v>
      </c>
      <c r="C320" s="64"/>
      <c r="D320" s="64"/>
      <c r="E320" s="64"/>
      <c r="F320" s="59" t="str">
        <f t="shared" si="8"/>
        <v/>
      </c>
      <c r="G320" s="59" t="str">
        <f t="shared" si="9"/>
        <v/>
      </c>
    </row>
    <row r="321" spans="1:7" hidden="1">
      <c r="A321" s="41" t="s">
        <v>586</v>
      </c>
      <c r="B321" s="65" t="s">
        <v>587</v>
      </c>
      <c r="C321" s="64"/>
      <c r="D321" s="64"/>
      <c r="E321" s="64"/>
      <c r="F321" s="59" t="str">
        <f t="shared" si="8"/>
        <v/>
      </c>
      <c r="G321" s="59" t="str">
        <f t="shared" si="9"/>
        <v/>
      </c>
    </row>
    <row r="322" spans="1:7" hidden="1">
      <c r="A322" s="60" t="s">
        <v>588</v>
      </c>
      <c r="B322" s="72" t="s">
        <v>589</v>
      </c>
      <c r="C322" s="62">
        <f>SUM(C323:C329)</f>
        <v>0</v>
      </c>
      <c r="D322" s="62">
        <f>SUM(D323:D329)</f>
        <v>0</v>
      </c>
      <c r="E322" s="62">
        <f>SUM(E323:E329)</f>
        <v>0</v>
      </c>
      <c r="F322" s="59" t="str">
        <f t="shared" si="8"/>
        <v/>
      </c>
      <c r="G322" s="59" t="str">
        <f t="shared" si="9"/>
        <v/>
      </c>
    </row>
    <row r="323" spans="1:7" hidden="1">
      <c r="A323" s="41" t="s">
        <v>590</v>
      </c>
      <c r="B323" s="63" t="s">
        <v>93</v>
      </c>
      <c r="C323" s="64"/>
      <c r="D323" s="64"/>
      <c r="E323" s="64"/>
      <c r="F323" s="59" t="str">
        <f t="shared" si="8"/>
        <v/>
      </c>
      <c r="G323" s="59" t="str">
        <f t="shared" si="9"/>
        <v/>
      </c>
    </row>
    <row r="324" spans="1:7" hidden="1">
      <c r="A324" s="41" t="s">
        <v>591</v>
      </c>
      <c r="B324" s="63" t="s">
        <v>95</v>
      </c>
      <c r="C324" s="64"/>
      <c r="D324" s="64"/>
      <c r="E324" s="64"/>
      <c r="F324" s="59" t="str">
        <f t="shared" si="8"/>
        <v/>
      </c>
      <c r="G324" s="59" t="str">
        <f t="shared" si="9"/>
        <v/>
      </c>
    </row>
    <row r="325" spans="1:7" hidden="1">
      <c r="A325" s="41" t="s">
        <v>592</v>
      </c>
      <c r="B325" s="67" t="s">
        <v>97</v>
      </c>
      <c r="C325" s="64"/>
      <c r="D325" s="64"/>
      <c r="E325" s="64"/>
      <c r="F325" s="59" t="str">
        <f t="shared" si="8"/>
        <v/>
      </c>
      <c r="G325" s="59" t="str">
        <f t="shared" si="9"/>
        <v/>
      </c>
    </row>
    <row r="326" spans="1:7" hidden="1">
      <c r="A326" s="41" t="s">
        <v>593</v>
      </c>
      <c r="B326" s="70" t="s">
        <v>594</v>
      </c>
      <c r="C326" s="64"/>
      <c r="D326" s="64"/>
      <c r="E326" s="64"/>
      <c r="F326" s="59" t="str">
        <f t="shared" ref="F326:F389" si="10">IF(C326=0,"",ROUND(E326/C326*100,1))</f>
        <v/>
      </c>
      <c r="G326" s="59" t="str">
        <f t="shared" ref="G326:G389" si="11">IF(D326=0,"",ROUND(E326/D326*100,1))</f>
        <v/>
      </c>
    </row>
    <row r="327" spans="1:7" hidden="1">
      <c r="A327" s="41" t="s">
        <v>595</v>
      </c>
      <c r="B327" s="65" t="s">
        <v>596</v>
      </c>
      <c r="C327" s="64"/>
      <c r="D327" s="64"/>
      <c r="E327" s="64"/>
      <c r="F327" s="59" t="str">
        <f t="shared" si="10"/>
        <v/>
      </c>
      <c r="G327" s="59" t="str">
        <f t="shared" si="11"/>
        <v/>
      </c>
    </row>
    <row r="328" spans="1:7" hidden="1">
      <c r="A328" s="41" t="s">
        <v>597</v>
      </c>
      <c r="B328" s="65" t="s">
        <v>111</v>
      </c>
      <c r="C328" s="64"/>
      <c r="D328" s="64"/>
      <c r="E328" s="64"/>
      <c r="F328" s="59" t="str">
        <f t="shared" si="10"/>
        <v/>
      </c>
      <c r="G328" s="59" t="str">
        <f t="shared" si="11"/>
        <v/>
      </c>
    </row>
    <row r="329" spans="1:7" hidden="1">
      <c r="A329" s="41" t="s">
        <v>598</v>
      </c>
      <c r="B329" s="63" t="s">
        <v>599</v>
      </c>
      <c r="C329" s="64"/>
      <c r="D329" s="64"/>
      <c r="E329" s="64"/>
      <c r="F329" s="59" t="str">
        <f t="shared" si="10"/>
        <v/>
      </c>
      <c r="G329" s="59" t="str">
        <f t="shared" si="11"/>
        <v/>
      </c>
    </row>
    <row r="330" spans="1:7" hidden="1">
      <c r="A330" s="60" t="s">
        <v>600</v>
      </c>
      <c r="B330" s="61" t="s">
        <v>601</v>
      </c>
      <c r="C330" s="62">
        <f>SUM(C331:C335)</f>
        <v>0</v>
      </c>
      <c r="D330" s="62">
        <f>SUM(D331:D335)</f>
        <v>0</v>
      </c>
      <c r="E330" s="62">
        <f>SUM(E331:E335)</f>
        <v>0</v>
      </c>
      <c r="F330" s="59" t="str">
        <f t="shared" si="10"/>
        <v/>
      </c>
      <c r="G330" s="59" t="str">
        <f t="shared" si="11"/>
        <v/>
      </c>
    </row>
    <row r="331" spans="1:7" hidden="1">
      <c r="A331" s="41" t="s">
        <v>602</v>
      </c>
      <c r="B331" s="63" t="s">
        <v>93</v>
      </c>
      <c r="C331" s="64"/>
      <c r="D331" s="64"/>
      <c r="E331" s="64"/>
      <c r="F331" s="59" t="str">
        <f t="shared" si="10"/>
        <v/>
      </c>
      <c r="G331" s="59" t="str">
        <f t="shared" si="11"/>
        <v/>
      </c>
    </row>
    <row r="332" spans="1:7" hidden="1">
      <c r="A332" s="41" t="s">
        <v>603</v>
      </c>
      <c r="B332" s="65" t="s">
        <v>95</v>
      </c>
      <c r="C332" s="64"/>
      <c r="D332" s="64"/>
      <c r="E332" s="64"/>
      <c r="F332" s="59" t="str">
        <f t="shared" si="10"/>
        <v/>
      </c>
      <c r="G332" s="59" t="str">
        <f t="shared" si="11"/>
        <v/>
      </c>
    </row>
    <row r="333" spans="1:7" hidden="1">
      <c r="A333" s="41" t="s">
        <v>604</v>
      </c>
      <c r="B333" s="63" t="s">
        <v>194</v>
      </c>
      <c r="C333" s="64"/>
      <c r="D333" s="64"/>
      <c r="E333" s="64"/>
      <c r="F333" s="59" t="str">
        <f t="shared" si="10"/>
        <v/>
      </c>
      <c r="G333" s="59" t="str">
        <f t="shared" si="11"/>
        <v/>
      </c>
    </row>
    <row r="334" spans="1:7" hidden="1">
      <c r="A334" s="41" t="s">
        <v>605</v>
      </c>
      <c r="B334" s="65" t="s">
        <v>606</v>
      </c>
      <c r="C334" s="64"/>
      <c r="D334" s="64"/>
      <c r="E334" s="64"/>
      <c r="F334" s="59" t="str">
        <f t="shared" si="10"/>
        <v/>
      </c>
      <c r="G334" s="59" t="str">
        <f t="shared" si="11"/>
        <v/>
      </c>
    </row>
    <row r="335" spans="1:7" hidden="1">
      <c r="A335" s="41" t="s">
        <v>607</v>
      </c>
      <c r="B335" s="63" t="s">
        <v>608</v>
      </c>
      <c r="C335" s="64"/>
      <c r="D335" s="64"/>
      <c r="E335" s="64"/>
      <c r="F335" s="59" t="str">
        <f t="shared" si="10"/>
        <v/>
      </c>
      <c r="G335" s="59" t="str">
        <f t="shared" si="11"/>
        <v/>
      </c>
    </row>
    <row r="336" spans="1:7" hidden="1">
      <c r="A336" s="60" t="s">
        <v>609</v>
      </c>
      <c r="B336" s="61" t="s">
        <v>610</v>
      </c>
      <c r="C336" s="62">
        <f>SUM(C337:C338)</f>
        <v>48</v>
      </c>
      <c r="D336" s="62">
        <f>SUM(D337:D338)</f>
        <v>0</v>
      </c>
      <c r="E336" s="62">
        <f>SUM(E337:E338)</f>
        <v>61</v>
      </c>
      <c r="F336" s="59">
        <f t="shared" si="10"/>
        <v>127.1</v>
      </c>
      <c r="G336" s="59" t="str">
        <f t="shared" si="11"/>
        <v/>
      </c>
    </row>
    <row r="337" spans="1:7" hidden="1">
      <c r="A337" s="41" t="s">
        <v>611</v>
      </c>
      <c r="B337" s="63" t="s">
        <v>612</v>
      </c>
      <c r="C337" s="64"/>
      <c r="D337" s="64"/>
      <c r="E337" s="64"/>
      <c r="F337" s="59" t="str">
        <f t="shared" si="10"/>
        <v/>
      </c>
      <c r="G337" s="59" t="str">
        <f t="shared" si="11"/>
        <v/>
      </c>
    </row>
    <row r="338" spans="1:7" hidden="1">
      <c r="A338" s="41" t="s">
        <v>613</v>
      </c>
      <c r="B338" s="63" t="s">
        <v>614</v>
      </c>
      <c r="C338" s="64">
        <v>48</v>
      </c>
      <c r="D338" s="64"/>
      <c r="E338" s="64">
        <v>61</v>
      </c>
      <c r="F338" s="59">
        <f t="shared" si="10"/>
        <v>127.1</v>
      </c>
      <c r="G338" s="59" t="str">
        <f t="shared" si="11"/>
        <v/>
      </c>
    </row>
    <row r="339" spans="1:7" hidden="1">
      <c r="A339" s="38" t="s">
        <v>615</v>
      </c>
      <c r="B339" s="58" t="s">
        <v>616</v>
      </c>
      <c r="C339" s="59">
        <f>SUM(C340,C345,C352,C358,C364,C368,C372,C376,C382,C389)</f>
        <v>67811</v>
      </c>
      <c r="D339" s="59">
        <f>SUM(D340,D345,D352,D358,D364,D368,D372,D376,D382,D389)</f>
        <v>65192</v>
      </c>
      <c r="E339" s="59">
        <f>SUM(E340,E345,E352,E358,E364,E368,E372,E376,E382,E389)</f>
        <v>91440</v>
      </c>
      <c r="F339" s="59">
        <f t="shared" si="10"/>
        <v>134.80000000000001</v>
      </c>
      <c r="G339" s="59">
        <f t="shared" si="11"/>
        <v>140.30000000000001</v>
      </c>
    </row>
    <row r="340" spans="1:7" hidden="1">
      <c r="A340" s="60" t="s">
        <v>617</v>
      </c>
      <c r="B340" s="68" t="s">
        <v>618</v>
      </c>
      <c r="C340" s="62">
        <f>SUM(C341:C344)</f>
        <v>674</v>
      </c>
      <c r="D340" s="62">
        <f>SUM(D341:D344)</f>
        <v>583</v>
      </c>
      <c r="E340" s="62">
        <f>SUM(E341:E344)</f>
        <v>1059</v>
      </c>
      <c r="F340" s="59">
        <f t="shared" si="10"/>
        <v>157.1</v>
      </c>
      <c r="G340" s="59">
        <f t="shared" si="11"/>
        <v>181.6</v>
      </c>
    </row>
    <row r="341" spans="1:7" hidden="1">
      <c r="A341" s="41" t="s">
        <v>619</v>
      </c>
      <c r="B341" s="63" t="s">
        <v>93</v>
      </c>
      <c r="C341" s="64">
        <v>325</v>
      </c>
      <c r="D341" s="64">
        <v>257</v>
      </c>
      <c r="E341" s="64">
        <v>685</v>
      </c>
      <c r="F341" s="59">
        <f t="shared" si="10"/>
        <v>210.8</v>
      </c>
      <c r="G341" s="59">
        <f t="shared" si="11"/>
        <v>266.5</v>
      </c>
    </row>
    <row r="342" spans="1:7" hidden="1">
      <c r="A342" s="41" t="s">
        <v>620</v>
      </c>
      <c r="B342" s="63" t="s">
        <v>95</v>
      </c>
      <c r="C342" s="64">
        <v>254</v>
      </c>
      <c r="D342" s="64">
        <v>232</v>
      </c>
      <c r="E342" s="64">
        <v>284</v>
      </c>
      <c r="F342" s="59">
        <f t="shared" si="10"/>
        <v>111.8</v>
      </c>
      <c r="G342" s="59">
        <f t="shared" si="11"/>
        <v>122.4</v>
      </c>
    </row>
    <row r="343" spans="1:7" hidden="1">
      <c r="A343" s="41" t="s">
        <v>621</v>
      </c>
      <c r="B343" s="63" t="s">
        <v>97</v>
      </c>
      <c r="C343" s="64">
        <v>89</v>
      </c>
      <c r="D343" s="64">
        <v>91</v>
      </c>
      <c r="E343" s="64">
        <v>90</v>
      </c>
      <c r="F343" s="59">
        <f t="shared" si="10"/>
        <v>101.1</v>
      </c>
      <c r="G343" s="59">
        <f t="shared" si="11"/>
        <v>98.9</v>
      </c>
    </row>
    <row r="344" spans="1:7" hidden="1">
      <c r="A344" s="41" t="s">
        <v>622</v>
      </c>
      <c r="B344" s="70" t="s">
        <v>623</v>
      </c>
      <c r="C344" s="64">
        <v>6</v>
      </c>
      <c r="D344" s="64">
        <v>3</v>
      </c>
      <c r="E344" s="64"/>
      <c r="F344" s="59">
        <f t="shared" si="10"/>
        <v>0</v>
      </c>
      <c r="G344" s="59">
        <f t="shared" si="11"/>
        <v>0</v>
      </c>
    </row>
    <row r="345" spans="1:7" hidden="1">
      <c r="A345" s="60" t="s">
        <v>624</v>
      </c>
      <c r="B345" s="61" t="s">
        <v>625</v>
      </c>
      <c r="C345" s="62">
        <f>SUM(C346:C351)</f>
        <v>63764</v>
      </c>
      <c r="D345" s="62">
        <f>SUM(D346:D351)</f>
        <v>62612</v>
      </c>
      <c r="E345" s="62">
        <f>SUM(E346:E351)</f>
        <v>85076</v>
      </c>
      <c r="F345" s="59">
        <f t="shared" si="10"/>
        <v>133.4</v>
      </c>
      <c r="G345" s="59">
        <f t="shared" si="11"/>
        <v>135.9</v>
      </c>
    </row>
    <row r="346" spans="1:7" hidden="1">
      <c r="A346" s="41" t="s">
        <v>626</v>
      </c>
      <c r="B346" s="63" t="s">
        <v>627</v>
      </c>
      <c r="C346" s="64">
        <v>2920</v>
      </c>
      <c r="D346" s="64">
        <v>1326</v>
      </c>
      <c r="E346" s="64">
        <v>4063</v>
      </c>
      <c r="F346" s="59">
        <f t="shared" si="10"/>
        <v>139.1</v>
      </c>
      <c r="G346" s="59">
        <f t="shared" si="11"/>
        <v>306.39999999999998</v>
      </c>
    </row>
    <row r="347" spans="1:7" hidden="1">
      <c r="A347" s="41" t="s">
        <v>628</v>
      </c>
      <c r="B347" s="63" t="s">
        <v>629</v>
      </c>
      <c r="C347" s="64">
        <v>27837</v>
      </c>
      <c r="D347" s="64">
        <v>24443</v>
      </c>
      <c r="E347" s="64">
        <v>41979</v>
      </c>
      <c r="F347" s="59">
        <f t="shared" si="10"/>
        <v>150.80000000000001</v>
      </c>
      <c r="G347" s="59">
        <f t="shared" si="11"/>
        <v>171.7</v>
      </c>
    </row>
    <row r="348" spans="1:7" hidden="1">
      <c r="A348" s="41" t="s">
        <v>630</v>
      </c>
      <c r="B348" s="65" t="s">
        <v>631</v>
      </c>
      <c r="C348" s="64">
        <v>23230</v>
      </c>
      <c r="D348" s="64">
        <v>16171</v>
      </c>
      <c r="E348" s="64">
        <v>15770</v>
      </c>
      <c r="F348" s="59">
        <f t="shared" si="10"/>
        <v>67.900000000000006</v>
      </c>
      <c r="G348" s="59">
        <f t="shared" si="11"/>
        <v>97.5</v>
      </c>
    </row>
    <row r="349" spans="1:7" hidden="1">
      <c r="A349" s="41" t="s">
        <v>632</v>
      </c>
      <c r="B349" s="65" t="s">
        <v>633</v>
      </c>
      <c r="C349" s="64">
        <v>5699</v>
      </c>
      <c r="D349" s="64">
        <v>5223</v>
      </c>
      <c r="E349" s="64">
        <v>7169</v>
      </c>
      <c r="F349" s="59">
        <f t="shared" si="10"/>
        <v>125.8</v>
      </c>
      <c r="G349" s="59">
        <f t="shared" si="11"/>
        <v>137.30000000000001</v>
      </c>
    </row>
    <row r="350" spans="1:7" hidden="1">
      <c r="A350" s="41" t="s">
        <v>634</v>
      </c>
      <c r="B350" s="65" t="s">
        <v>635</v>
      </c>
      <c r="C350" s="64"/>
      <c r="D350" s="64"/>
      <c r="E350" s="64"/>
      <c r="F350" s="59" t="str">
        <f t="shared" si="10"/>
        <v/>
      </c>
      <c r="G350" s="59" t="str">
        <f t="shared" si="11"/>
        <v/>
      </c>
    </row>
    <row r="351" spans="1:7" hidden="1">
      <c r="A351" s="41" t="s">
        <v>636</v>
      </c>
      <c r="B351" s="63" t="s">
        <v>637</v>
      </c>
      <c r="C351" s="64">
        <v>4078</v>
      </c>
      <c r="D351" s="64">
        <v>15449</v>
      </c>
      <c r="E351" s="64">
        <v>16095</v>
      </c>
      <c r="F351" s="59">
        <f t="shared" si="10"/>
        <v>394.7</v>
      </c>
      <c r="G351" s="59">
        <f t="shared" si="11"/>
        <v>104.2</v>
      </c>
    </row>
    <row r="352" spans="1:7" hidden="1">
      <c r="A352" s="60" t="s">
        <v>638</v>
      </c>
      <c r="B352" s="61" t="s">
        <v>639</v>
      </c>
      <c r="C352" s="62">
        <f>SUM(C353:C357)</f>
        <v>1614</v>
      </c>
      <c r="D352" s="62">
        <f>SUM(D353:D357)</f>
        <v>1264</v>
      </c>
      <c r="E352" s="62">
        <f>SUM(E353:E357)</f>
        <v>1791</v>
      </c>
      <c r="F352" s="59">
        <f t="shared" si="10"/>
        <v>111</v>
      </c>
      <c r="G352" s="59">
        <f t="shared" si="11"/>
        <v>141.69999999999999</v>
      </c>
    </row>
    <row r="353" spans="1:7" hidden="1">
      <c r="A353" s="41" t="s">
        <v>640</v>
      </c>
      <c r="B353" s="63" t="s">
        <v>641</v>
      </c>
      <c r="C353" s="64"/>
      <c r="D353" s="64"/>
      <c r="E353" s="64"/>
      <c r="F353" s="59" t="str">
        <f t="shared" si="10"/>
        <v/>
      </c>
      <c r="G353" s="59" t="str">
        <f t="shared" si="11"/>
        <v/>
      </c>
    </row>
    <row r="354" spans="1:7" hidden="1">
      <c r="A354" s="41" t="s">
        <v>642</v>
      </c>
      <c r="B354" s="63" t="s">
        <v>643</v>
      </c>
      <c r="C354" s="64">
        <v>1468</v>
      </c>
      <c r="D354" s="64">
        <v>1214</v>
      </c>
      <c r="E354" s="64">
        <v>1791</v>
      </c>
      <c r="F354" s="59">
        <f t="shared" si="10"/>
        <v>122</v>
      </c>
      <c r="G354" s="59">
        <f t="shared" si="11"/>
        <v>147.5</v>
      </c>
    </row>
    <row r="355" spans="1:7" hidden="1">
      <c r="A355" s="41" t="s">
        <v>644</v>
      </c>
      <c r="B355" s="63" t="s">
        <v>645</v>
      </c>
      <c r="C355" s="64"/>
      <c r="D355" s="64"/>
      <c r="E355" s="64"/>
      <c r="F355" s="59" t="str">
        <f t="shared" si="10"/>
        <v/>
      </c>
      <c r="G355" s="59" t="str">
        <f t="shared" si="11"/>
        <v/>
      </c>
    </row>
    <row r="356" spans="1:7" hidden="1">
      <c r="A356" s="41" t="s">
        <v>646</v>
      </c>
      <c r="B356" s="65" t="s">
        <v>647</v>
      </c>
      <c r="C356" s="64"/>
      <c r="D356" s="64"/>
      <c r="E356" s="64"/>
      <c r="F356" s="59" t="str">
        <f t="shared" si="10"/>
        <v/>
      </c>
      <c r="G356" s="59" t="str">
        <f t="shared" si="11"/>
        <v/>
      </c>
    </row>
    <row r="357" spans="1:7" hidden="1">
      <c r="A357" s="41" t="s">
        <v>648</v>
      </c>
      <c r="B357" s="65" t="s">
        <v>649</v>
      </c>
      <c r="C357" s="64">
        <v>146</v>
      </c>
      <c r="D357" s="64">
        <v>50</v>
      </c>
      <c r="E357" s="64"/>
      <c r="F357" s="59">
        <f t="shared" si="10"/>
        <v>0</v>
      </c>
      <c r="G357" s="59">
        <f t="shared" si="11"/>
        <v>0</v>
      </c>
    </row>
    <row r="358" spans="1:7" hidden="1">
      <c r="A358" s="60" t="s">
        <v>650</v>
      </c>
      <c r="B358" s="72" t="s">
        <v>651</v>
      </c>
      <c r="C358" s="62">
        <f>SUM(C359:C363)</f>
        <v>0</v>
      </c>
      <c r="D358" s="62">
        <f>SUM(D359:D363)</f>
        <v>0</v>
      </c>
      <c r="E358" s="62">
        <f>SUM(E359:E363)</f>
        <v>0</v>
      </c>
      <c r="F358" s="59" t="str">
        <f t="shared" si="10"/>
        <v/>
      </c>
      <c r="G358" s="59" t="str">
        <f t="shared" si="11"/>
        <v/>
      </c>
    </row>
    <row r="359" spans="1:7" hidden="1">
      <c r="A359" s="41" t="s">
        <v>652</v>
      </c>
      <c r="B359" s="63" t="s">
        <v>653</v>
      </c>
      <c r="C359" s="64"/>
      <c r="D359" s="64"/>
      <c r="E359" s="64"/>
      <c r="F359" s="59" t="str">
        <f t="shared" si="10"/>
        <v/>
      </c>
      <c r="G359" s="59" t="str">
        <f t="shared" si="11"/>
        <v/>
      </c>
    </row>
    <row r="360" spans="1:7" hidden="1">
      <c r="A360" s="41" t="s">
        <v>654</v>
      </c>
      <c r="B360" s="63" t="s">
        <v>655</v>
      </c>
      <c r="C360" s="64"/>
      <c r="D360" s="64"/>
      <c r="E360" s="64"/>
      <c r="F360" s="59" t="str">
        <f t="shared" si="10"/>
        <v/>
      </c>
      <c r="G360" s="59" t="str">
        <f t="shared" si="11"/>
        <v/>
      </c>
    </row>
    <row r="361" spans="1:7" hidden="1">
      <c r="A361" s="41" t="s">
        <v>656</v>
      </c>
      <c r="B361" s="63" t="s">
        <v>657</v>
      </c>
      <c r="C361" s="64"/>
      <c r="D361" s="64"/>
      <c r="E361" s="64"/>
      <c r="F361" s="59" t="str">
        <f t="shared" si="10"/>
        <v/>
      </c>
      <c r="G361" s="59" t="str">
        <f t="shared" si="11"/>
        <v/>
      </c>
    </row>
    <row r="362" spans="1:7" hidden="1">
      <c r="A362" s="41" t="s">
        <v>658</v>
      </c>
      <c r="B362" s="65" t="s">
        <v>659</v>
      </c>
      <c r="C362" s="64"/>
      <c r="D362" s="64"/>
      <c r="E362" s="64"/>
      <c r="F362" s="59" t="str">
        <f t="shared" si="10"/>
        <v/>
      </c>
      <c r="G362" s="59" t="str">
        <f t="shared" si="11"/>
        <v/>
      </c>
    </row>
    <row r="363" spans="1:7" hidden="1">
      <c r="A363" s="41" t="s">
        <v>660</v>
      </c>
      <c r="B363" s="65" t="s">
        <v>661</v>
      </c>
      <c r="C363" s="64"/>
      <c r="D363" s="64"/>
      <c r="E363" s="64"/>
      <c r="F363" s="59" t="str">
        <f t="shared" si="10"/>
        <v/>
      </c>
      <c r="G363" s="59" t="str">
        <f t="shared" si="11"/>
        <v/>
      </c>
    </row>
    <row r="364" spans="1:7" hidden="1">
      <c r="A364" s="60" t="s">
        <v>662</v>
      </c>
      <c r="B364" s="68" t="s">
        <v>663</v>
      </c>
      <c r="C364" s="62">
        <f>SUM(C365:C367)</f>
        <v>0</v>
      </c>
      <c r="D364" s="62">
        <f>SUM(D365:D367)</f>
        <v>0</v>
      </c>
      <c r="E364" s="62">
        <f>SUM(E365:E367)</f>
        <v>0</v>
      </c>
      <c r="F364" s="59" t="str">
        <f t="shared" si="10"/>
        <v/>
      </c>
      <c r="G364" s="59" t="str">
        <f t="shared" si="11"/>
        <v/>
      </c>
    </row>
    <row r="365" spans="1:7" hidden="1">
      <c r="A365" s="41" t="s">
        <v>664</v>
      </c>
      <c r="B365" s="63" t="s">
        <v>665</v>
      </c>
      <c r="C365" s="64"/>
      <c r="D365" s="64"/>
      <c r="E365" s="64"/>
      <c r="F365" s="59" t="str">
        <f t="shared" si="10"/>
        <v/>
      </c>
      <c r="G365" s="59" t="str">
        <f t="shared" si="11"/>
        <v/>
      </c>
    </row>
    <row r="366" spans="1:7" hidden="1">
      <c r="A366" s="41" t="s">
        <v>666</v>
      </c>
      <c r="B366" s="63" t="s">
        <v>667</v>
      </c>
      <c r="C366" s="64"/>
      <c r="D366" s="64"/>
      <c r="E366" s="64"/>
      <c r="F366" s="59" t="str">
        <f t="shared" si="10"/>
        <v/>
      </c>
      <c r="G366" s="59" t="str">
        <f t="shared" si="11"/>
        <v/>
      </c>
    </row>
    <row r="367" spans="1:7" hidden="1">
      <c r="A367" s="41" t="s">
        <v>668</v>
      </c>
      <c r="B367" s="63" t="s">
        <v>669</v>
      </c>
      <c r="C367" s="64"/>
      <c r="D367" s="64"/>
      <c r="E367" s="64"/>
      <c r="F367" s="59" t="str">
        <f t="shared" si="10"/>
        <v/>
      </c>
      <c r="G367" s="59" t="str">
        <f t="shared" si="11"/>
        <v/>
      </c>
    </row>
    <row r="368" spans="1:7" hidden="1">
      <c r="A368" s="60" t="s">
        <v>670</v>
      </c>
      <c r="B368" s="68" t="s">
        <v>671</v>
      </c>
      <c r="C368" s="62">
        <f>SUM(C369:C371)</f>
        <v>0</v>
      </c>
      <c r="D368" s="62">
        <f>SUM(D369:D371)</f>
        <v>0</v>
      </c>
      <c r="E368" s="62">
        <f>SUM(E369:E371)</f>
        <v>0</v>
      </c>
      <c r="F368" s="59" t="str">
        <f t="shared" si="10"/>
        <v/>
      </c>
      <c r="G368" s="59" t="str">
        <f t="shared" si="11"/>
        <v/>
      </c>
    </row>
    <row r="369" spans="1:7" hidden="1">
      <c r="A369" s="41" t="s">
        <v>672</v>
      </c>
      <c r="B369" s="65" t="s">
        <v>673</v>
      </c>
      <c r="C369" s="64"/>
      <c r="D369" s="64"/>
      <c r="E369" s="64"/>
      <c r="F369" s="59" t="str">
        <f t="shared" si="10"/>
        <v/>
      </c>
      <c r="G369" s="59" t="str">
        <f t="shared" si="11"/>
        <v/>
      </c>
    </row>
    <row r="370" spans="1:7" hidden="1">
      <c r="A370" s="41" t="s">
        <v>674</v>
      </c>
      <c r="B370" s="65" t="s">
        <v>675</v>
      </c>
      <c r="C370" s="64"/>
      <c r="D370" s="64"/>
      <c r="E370" s="64"/>
      <c r="F370" s="59" t="str">
        <f t="shared" si="10"/>
        <v/>
      </c>
      <c r="G370" s="59" t="str">
        <f t="shared" si="11"/>
        <v/>
      </c>
    </row>
    <row r="371" spans="1:7" hidden="1">
      <c r="A371" s="41" t="s">
        <v>676</v>
      </c>
      <c r="B371" s="66" t="s">
        <v>677</v>
      </c>
      <c r="C371" s="64"/>
      <c r="D371" s="64"/>
      <c r="E371" s="64"/>
      <c r="F371" s="59" t="str">
        <f t="shared" si="10"/>
        <v/>
      </c>
      <c r="G371" s="59" t="str">
        <f t="shared" si="11"/>
        <v/>
      </c>
    </row>
    <row r="372" spans="1:7" hidden="1">
      <c r="A372" s="60" t="s">
        <v>678</v>
      </c>
      <c r="B372" s="61" t="s">
        <v>679</v>
      </c>
      <c r="C372" s="62">
        <f>SUM(C373:C375)</f>
        <v>0</v>
      </c>
      <c r="D372" s="62">
        <f>SUM(D373:D375)</f>
        <v>0</v>
      </c>
      <c r="E372" s="62">
        <f>SUM(E373:E375)</f>
        <v>50</v>
      </c>
      <c r="F372" s="59" t="str">
        <f t="shared" si="10"/>
        <v/>
      </c>
      <c r="G372" s="59" t="str">
        <f t="shared" si="11"/>
        <v/>
      </c>
    </row>
    <row r="373" spans="1:7" hidden="1">
      <c r="A373" s="41" t="s">
        <v>680</v>
      </c>
      <c r="B373" s="63" t="s">
        <v>681</v>
      </c>
      <c r="C373" s="64"/>
      <c r="D373" s="64"/>
      <c r="E373" s="64">
        <v>50</v>
      </c>
      <c r="F373" s="59" t="str">
        <f t="shared" si="10"/>
        <v/>
      </c>
      <c r="G373" s="59" t="str">
        <f t="shared" si="11"/>
        <v/>
      </c>
    </row>
    <row r="374" spans="1:7" hidden="1">
      <c r="A374" s="41" t="s">
        <v>682</v>
      </c>
      <c r="B374" s="63" t="s">
        <v>683</v>
      </c>
      <c r="C374" s="64"/>
      <c r="D374" s="64"/>
      <c r="E374" s="64"/>
      <c r="F374" s="59" t="str">
        <f t="shared" si="10"/>
        <v/>
      </c>
      <c r="G374" s="59" t="str">
        <f t="shared" si="11"/>
        <v/>
      </c>
    </row>
    <row r="375" spans="1:7" hidden="1">
      <c r="A375" s="41" t="s">
        <v>684</v>
      </c>
      <c r="B375" s="65" t="s">
        <v>685</v>
      </c>
      <c r="C375" s="64"/>
      <c r="D375" s="64"/>
      <c r="E375" s="64"/>
      <c r="F375" s="59" t="str">
        <f t="shared" si="10"/>
        <v/>
      </c>
      <c r="G375" s="59" t="str">
        <f t="shared" si="11"/>
        <v/>
      </c>
    </row>
    <row r="376" spans="1:7" hidden="1">
      <c r="A376" s="60" t="s">
        <v>686</v>
      </c>
      <c r="B376" s="68" t="s">
        <v>687</v>
      </c>
      <c r="C376" s="62">
        <f>SUM(C377:C381)</f>
        <v>659</v>
      </c>
      <c r="D376" s="62">
        <f>SUM(D377:D381)</f>
        <v>644</v>
      </c>
      <c r="E376" s="62">
        <f>SUM(E377:E381)</f>
        <v>770</v>
      </c>
      <c r="F376" s="59">
        <f t="shared" si="10"/>
        <v>116.8</v>
      </c>
      <c r="G376" s="59">
        <f t="shared" si="11"/>
        <v>119.6</v>
      </c>
    </row>
    <row r="377" spans="1:7" hidden="1">
      <c r="A377" s="41" t="s">
        <v>688</v>
      </c>
      <c r="B377" s="65" t="s">
        <v>689</v>
      </c>
      <c r="C377" s="64">
        <v>403</v>
      </c>
      <c r="D377" s="64">
        <v>373</v>
      </c>
      <c r="E377" s="64">
        <v>491</v>
      </c>
      <c r="F377" s="59">
        <f t="shared" si="10"/>
        <v>121.8</v>
      </c>
      <c r="G377" s="59">
        <f t="shared" si="11"/>
        <v>131.6</v>
      </c>
    </row>
    <row r="378" spans="1:7" hidden="1">
      <c r="A378" s="41" t="s">
        <v>690</v>
      </c>
      <c r="B378" s="63" t="s">
        <v>691</v>
      </c>
      <c r="C378" s="64">
        <v>256</v>
      </c>
      <c r="D378" s="64">
        <v>271</v>
      </c>
      <c r="E378" s="64">
        <v>279</v>
      </c>
      <c r="F378" s="59">
        <f t="shared" si="10"/>
        <v>109</v>
      </c>
      <c r="G378" s="59">
        <f t="shared" si="11"/>
        <v>103</v>
      </c>
    </row>
    <row r="379" spans="1:7" hidden="1">
      <c r="A379" s="41" t="s">
        <v>692</v>
      </c>
      <c r="B379" s="63" t="s">
        <v>693</v>
      </c>
      <c r="C379" s="64"/>
      <c r="D379" s="64"/>
      <c r="E379" s="64"/>
      <c r="F379" s="59" t="str">
        <f t="shared" si="10"/>
        <v/>
      </c>
      <c r="G379" s="59" t="str">
        <f t="shared" si="11"/>
        <v/>
      </c>
    </row>
    <row r="380" spans="1:7" hidden="1">
      <c r="A380" s="41" t="s">
        <v>694</v>
      </c>
      <c r="B380" s="63" t="s">
        <v>695</v>
      </c>
      <c r="C380" s="64"/>
      <c r="D380" s="64"/>
      <c r="E380" s="64"/>
      <c r="F380" s="59" t="str">
        <f t="shared" si="10"/>
        <v/>
      </c>
      <c r="G380" s="59" t="str">
        <f t="shared" si="11"/>
        <v/>
      </c>
    </row>
    <row r="381" spans="1:7" hidden="1">
      <c r="A381" s="41" t="s">
        <v>696</v>
      </c>
      <c r="B381" s="63" t="s">
        <v>697</v>
      </c>
      <c r="C381" s="64"/>
      <c r="D381" s="64"/>
      <c r="E381" s="64"/>
      <c r="F381" s="59" t="str">
        <f t="shared" si="10"/>
        <v/>
      </c>
      <c r="G381" s="59" t="str">
        <f t="shared" si="11"/>
        <v/>
      </c>
    </row>
    <row r="382" spans="1:7" hidden="1">
      <c r="A382" s="60" t="s">
        <v>698</v>
      </c>
      <c r="B382" s="61" t="s">
        <v>699</v>
      </c>
      <c r="C382" s="62">
        <f>SUM(C383:C388)</f>
        <v>1100</v>
      </c>
      <c r="D382" s="62">
        <f>SUM(D383:D388)</f>
        <v>79</v>
      </c>
      <c r="E382" s="62">
        <f>SUM(E383:E388)</f>
        <v>2694</v>
      </c>
      <c r="F382" s="59">
        <f t="shared" si="10"/>
        <v>244.9</v>
      </c>
      <c r="G382" s="59">
        <f t="shared" si="11"/>
        <v>3410.1</v>
      </c>
    </row>
    <row r="383" spans="1:7" hidden="1">
      <c r="A383" s="41" t="s">
        <v>700</v>
      </c>
      <c r="B383" s="65" t="s">
        <v>701</v>
      </c>
      <c r="C383" s="64"/>
      <c r="D383" s="64"/>
      <c r="E383" s="64"/>
      <c r="F383" s="59" t="str">
        <f t="shared" si="10"/>
        <v/>
      </c>
      <c r="G383" s="59" t="str">
        <f t="shared" si="11"/>
        <v/>
      </c>
    </row>
    <row r="384" spans="1:7" hidden="1">
      <c r="A384" s="41" t="s">
        <v>702</v>
      </c>
      <c r="B384" s="65" t="s">
        <v>703</v>
      </c>
      <c r="C384" s="64"/>
      <c r="D384" s="64"/>
      <c r="E384" s="64"/>
      <c r="F384" s="59" t="str">
        <f t="shared" si="10"/>
        <v/>
      </c>
      <c r="G384" s="59" t="str">
        <f t="shared" si="11"/>
        <v/>
      </c>
    </row>
    <row r="385" spans="1:7" hidden="1">
      <c r="A385" s="41" t="s">
        <v>704</v>
      </c>
      <c r="B385" s="65" t="s">
        <v>705</v>
      </c>
      <c r="C385" s="64"/>
      <c r="D385" s="64"/>
      <c r="E385" s="64">
        <v>1100</v>
      </c>
      <c r="F385" s="59" t="str">
        <f t="shared" si="10"/>
        <v/>
      </c>
      <c r="G385" s="59" t="str">
        <f t="shared" si="11"/>
        <v/>
      </c>
    </row>
    <row r="386" spans="1:7" hidden="1">
      <c r="A386" s="41" t="s">
        <v>706</v>
      </c>
      <c r="B386" s="66" t="s">
        <v>707</v>
      </c>
      <c r="C386" s="64">
        <v>1100</v>
      </c>
      <c r="D386" s="64"/>
      <c r="E386" s="64"/>
      <c r="F386" s="59">
        <f t="shared" si="10"/>
        <v>0</v>
      </c>
      <c r="G386" s="59" t="str">
        <f t="shared" si="11"/>
        <v/>
      </c>
    </row>
    <row r="387" spans="1:7" hidden="1">
      <c r="A387" s="41" t="s">
        <v>708</v>
      </c>
      <c r="B387" s="63" t="s">
        <v>709</v>
      </c>
      <c r="C387" s="64"/>
      <c r="D387" s="64"/>
      <c r="E387" s="64"/>
      <c r="F387" s="59" t="str">
        <f t="shared" si="10"/>
        <v/>
      </c>
      <c r="G387" s="59" t="str">
        <f t="shared" si="11"/>
        <v/>
      </c>
    </row>
    <row r="388" spans="1:7" hidden="1">
      <c r="A388" s="41" t="s">
        <v>710</v>
      </c>
      <c r="B388" s="63" t="s">
        <v>711</v>
      </c>
      <c r="C388" s="64"/>
      <c r="D388" s="64">
        <v>79</v>
      </c>
      <c r="E388" s="64">
        <v>1594</v>
      </c>
      <c r="F388" s="59" t="str">
        <f t="shared" si="10"/>
        <v/>
      </c>
      <c r="G388" s="59">
        <f t="shared" si="11"/>
        <v>2017.7</v>
      </c>
    </row>
    <row r="389" spans="1:7" hidden="1">
      <c r="A389" s="74" t="s">
        <v>712</v>
      </c>
      <c r="B389" s="75" t="s">
        <v>713</v>
      </c>
      <c r="C389" s="76"/>
      <c r="D389" s="76">
        <v>10</v>
      </c>
      <c r="E389" s="76"/>
      <c r="F389" s="59" t="str">
        <f t="shared" si="10"/>
        <v/>
      </c>
      <c r="G389" s="59">
        <f t="shared" si="11"/>
        <v>0</v>
      </c>
    </row>
    <row r="390" spans="1:7" hidden="1">
      <c r="A390" s="38" t="s">
        <v>714</v>
      </c>
      <c r="B390" s="58" t="s">
        <v>715</v>
      </c>
      <c r="C390" s="59">
        <f>SUM(C391,C396,C405,C411,C416,C421,C426,C433,C437,C441)</f>
        <v>500</v>
      </c>
      <c r="D390" s="59">
        <f>SUM(D391,D396,D405,D411,D416,D421,D426,D433,D437,D441)</f>
        <v>804</v>
      </c>
      <c r="E390" s="59">
        <f>SUM(E391,E396,E405,E411,E416,E421,E426,E433,E437,E441)</f>
        <v>1023</v>
      </c>
      <c r="F390" s="59">
        <f t="shared" ref="F390:F453" si="12">IF(C390=0,"",ROUND(E390/C390*100,1))</f>
        <v>204.6</v>
      </c>
      <c r="G390" s="59">
        <f t="shared" ref="G390:G453" si="13">IF(D390=0,"",ROUND(E390/D390*100,1))</f>
        <v>127.2</v>
      </c>
    </row>
    <row r="391" spans="1:7" hidden="1">
      <c r="A391" s="60" t="s">
        <v>716</v>
      </c>
      <c r="B391" s="68" t="s">
        <v>717</v>
      </c>
      <c r="C391" s="62">
        <f>SUM(C392:C395)</f>
        <v>147</v>
      </c>
      <c r="D391" s="62">
        <f>SUM(D392:D395)</f>
        <v>122</v>
      </c>
      <c r="E391" s="62">
        <f>SUM(E392:E395)</f>
        <v>157</v>
      </c>
      <c r="F391" s="59">
        <f t="shared" si="12"/>
        <v>106.8</v>
      </c>
      <c r="G391" s="59">
        <f t="shared" si="13"/>
        <v>128.69999999999999</v>
      </c>
    </row>
    <row r="392" spans="1:7" hidden="1">
      <c r="A392" s="41" t="s">
        <v>718</v>
      </c>
      <c r="B392" s="63" t="s">
        <v>93</v>
      </c>
      <c r="C392" s="64">
        <v>147</v>
      </c>
      <c r="D392" s="64">
        <v>122</v>
      </c>
      <c r="E392" s="64">
        <v>157</v>
      </c>
      <c r="F392" s="59">
        <f t="shared" si="12"/>
        <v>106.8</v>
      </c>
      <c r="G392" s="59">
        <f t="shared" si="13"/>
        <v>128.69999999999999</v>
      </c>
    </row>
    <row r="393" spans="1:7" hidden="1">
      <c r="A393" s="41" t="s">
        <v>719</v>
      </c>
      <c r="B393" s="63" t="s">
        <v>95</v>
      </c>
      <c r="C393" s="64"/>
      <c r="D393" s="64"/>
      <c r="E393" s="64"/>
      <c r="F393" s="59" t="str">
        <f t="shared" si="12"/>
        <v/>
      </c>
      <c r="G393" s="59" t="str">
        <f t="shared" si="13"/>
        <v/>
      </c>
    </row>
    <row r="394" spans="1:7" hidden="1">
      <c r="A394" s="41" t="s">
        <v>720</v>
      </c>
      <c r="B394" s="63" t="s">
        <v>97</v>
      </c>
      <c r="C394" s="64"/>
      <c r="D394" s="64"/>
      <c r="E394" s="64"/>
      <c r="F394" s="59" t="str">
        <f t="shared" si="12"/>
        <v/>
      </c>
      <c r="G394" s="59" t="str">
        <f t="shared" si="13"/>
        <v/>
      </c>
    </row>
    <row r="395" spans="1:7" hidden="1">
      <c r="A395" s="41" t="s">
        <v>721</v>
      </c>
      <c r="B395" s="65" t="s">
        <v>722</v>
      </c>
      <c r="C395" s="64"/>
      <c r="D395" s="64"/>
      <c r="E395" s="64"/>
      <c r="F395" s="59" t="str">
        <f t="shared" si="12"/>
        <v/>
      </c>
      <c r="G395" s="59" t="str">
        <f t="shared" si="13"/>
        <v/>
      </c>
    </row>
    <row r="396" spans="1:7" hidden="1">
      <c r="A396" s="60" t="s">
        <v>723</v>
      </c>
      <c r="B396" s="61" t="s">
        <v>724</v>
      </c>
      <c r="C396" s="62">
        <f>SUM(C397:C404)</f>
        <v>30</v>
      </c>
      <c r="D396" s="62">
        <f>SUM(D397:D404)</f>
        <v>21</v>
      </c>
      <c r="E396" s="62">
        <f>SUM(E397:E404)</f>
        <v>30</v>
      </c>
      <c r="F396" s="59">
        <f t="shared" si="12"/>
        <v>100</v>
      </c>
      <c r="G396" s="59">
        <f t="shared" si="13"/>
        <v>142.9</v>
      </c>
    </row>
    <row r="397" spans="1:7" hidden="1">
      <c r="A397" s="41" t="s">
        <v>725</v>
      </c>
      <c r="B397" s="63" t="s">
        <v>726</v>
      </c>
      <c r="C397" s="64">
        <v>30</v>
      </c>
      <c r="D397" s="64">
        <v>21</v>
      </c>
      <c r="E397" s="64">
        <v>30</v>
      </c>
      <c r="F397" s="59">
        <f t="shared" si="12"/>
        <v>100</v>
      </c>
      <c r="G397" s="59">
        <f t="shared" si="13"/>
        <v>142.9</v>
      </c>
    </row>
    <row r="398" spans="1:7" hidden="1">
      <c r="A398" s="41" t="s">
        <v>727</v>
      </c>
      <c r="B398" s="66" t="s">
        <v>728</v>
      </c>
      <c r="C398" s="64"/>
      <c r="D398" s="64"/>
      <c r="E398" s="64"/>
      <c r="F398" s="59" t="str">
        <f t="shared" si="12"/>
        <v/>
      </c>
      <c r="G398" s="59" t="str">
        <f t="shared" si="13"/>
        <v/>
      </c>
    </row>
    <row r="399" spans="1:7" hidden="1">
      <c r="A399" s="41" t="s">
        <v>729</v>
      </c>
      <c r="B399" s="63" t="s">
        <v>730</v>
      </c>
      <c r="C399" s="64"/>
      <c r="D399" s="64"/>
      <c r="E399" s="64"/>
      <c r="F399" s="59" t="str">
        <f t="shared" si="12"/>
        <v/>
      </c>
      <c r="G399" s="59" t="str">
        <f t="shared" si="13"/>
        <v/>
      </c>
    </row>
    <row r="400" spans="1:7" hidden="1">
      <c r="A400" s="41" t="s">
        <v>731</v>
      </c>
      <c r="B400" s="63" t="s">
        <v>732</v>
      </c>
      <c r="C400" s="64"/>
      <c r="D400" s="64"/>
      <c r="E400" s="64"/>
      <c r="F400" s="59" t="str">
        <f t="shared" si="12"/>
        <v/>
      </c>
      <c r="G400" s="59" t="str">
        <f t="shared" si="13"/>
        <v/>
      </c>
    </row>
    <row r="401" spans="1:7" hidden="1">
      <c r="A401" s="41" t="s">
        <v>733</v>
      </c>
      <c r="B401" s="63" t="s">
        <v>734</v>
      </c>
      <c r="C401" s="64"/>
      <c r="D401" s="64"/>
      <c r="E401" s="64"/>
      <c r="F401" s="59" t="str">
        <f t="shared" si="12"/>
        <v/>
      </c>
      <c r="G401" s="59" t="str">
        <f t="shared" si="13"/>
        <v/>
      </c>
    </row>
    <row r="402" spans="1:7" hidden="1">
      <c r="A402" s="41" t="s">
        <v>735</v>
      </c>
      <c r="B402" s="65" t="s">
        <v>736</v>
      </c>
      <c r="C402" s="64"/>
      <c r="D402" s="64"/>
      <c r="E402" s="64"/>
      <c r="F402" s="59" t="str">
        <f t="shared" si="12"/>
        <v/>
      </c>
      <c r="G402" s="59" t="str">
        <f t="shared" si="13"/>
        <v/>
      </c>
    </row>
    <row r="403" spans="1:7" hidden="1">
      <c r="A403" s="41" t="s">
        <v>737</v>
      </c>
      <c r="B403" s="65" t="s">
        <v>738</v>
      </c>
      <c r="C403" s="64"/>
      <c r="D403" s="64"/>
      <c r="E403" s="64"/>
      <c r="F403" s="59" t="str">
        <f t="shared" si="12"/>
        <v/>
      </c>
      <c r="G403" s="59" t="str">
        <f t="shared" si="13"/>
        <v/>
      </c>
    </row>
    <row r="404" spans="1:7" hidden="1">
      <c r="A404" s="41" t="s">
        <v>739</v>
      </c>
      <c r="B404" s="65" t="s">
        <v>740</v>
      </c>
      <c r="C404" s="64"/>
      <c r="D404" s="64"/>
      <c r="E404" s="64"/>
      <c r="F404" s="59" t="str">
        <f t="shared" si="12"/>
        <v/>
      </c>
      <c r="G404" s="59" t="str">
        <f t="shared" si="13"/>
        <v/>
      </c>
    </row>
    <row r="405" spans="1:7" hidden="1">
      <c r="A405" s="60" t="s">
        <v>741</v>
      </c>
      <c r="B405" s="68" t="s">
        <v>742</v>
      </c>
      <c r="C405" s="62">
        <f>SUM(C406:C410)</f>
        <v>0</v>
      </c>
      <c r="D405" s="62">
        <f>SUM(D406:D410)</f>
        <v>388</v>
      </c>
      <c r="E405" s="62">
        <f>SUM(E406:E410)</f>
        <v>0</v>
      </c>
      <c r="F405" s="59" t="str">
        <f t="shared" si="12"/>
        <v/>
      </c>
      <c r="G405" s="59">
        <f t="shared" si="13"/>
        <v>0</v>
      </c>
    </row>
    <row r="406" spans="1:7" hidden="1">
      <c r="A406" s="41" t="s">
        <v>743</v>
      </c>
      <c r="B406" s="63" t="s">
        <v>726</v>
      </c>
      <c r="C406" s="64"/>
      <c r="D406" s="64"/>
      <c r="E406" s="64"/>
      <c r="F406" s="59" t="str">
        <f t="shared" si="12"/>
        <v/>
      </c>
      <c r="G406" s="59" t="str">
        <f t="shared" si="13"/>
        <v/>
      </c>
    </row>
    <row r="407" spans="1:7" hidden="1">
      <c r="A407" s="41" t="s">
        <v>744</v>
      </c>
      <c r="B407" s="63" t="s">
        <v>745</v>
      </c>
      <c r="C407" s="64"/>
      <c r="D407" s="64">
        <v>35</v>
      </c>
      <c r="E407" s="64"/>
      <c r="F407" s="59" t="str">
        <f t="shared" si="12"/>
        <v/>
      </c>
      <c r="G407" s="59">
        <f t="shared" si="13"/>
        <v>0</v>
      </c>
    </row>
    <row r="408" spans="1:7" hidden="1">
      <c r="A408" s="41" t="s">
        <v>746</v>
      </c>
      <c r="B408" s="63" t="s">
        <v>747</v>
      </c>
      <c r="C408" s="64"/>
      <c r="D408" s="64"/>
      <c r="E408" s="64"/>
      <c r="F408" s="59" t="str">
        <f t="shared" si="12"/>
        <v/>
      </c>
      <c r="G408" s="59" t="str">
        <f t="shared" si="13"/>
        <v/>
      </c>
    </row>
    <row r="409" spans="1:7" hidden="1">
      <c r="A409" s="41" t="s">
        <v>748</v>
      </c>
      <c r="B409" s="65" t="s">
        <v>749</v>
      </c>
      <c r="C409" s="64"/>
      <c r="D409" s="64"/>
      <c r="E409" s="64"/>
      <c r="F409" s="59" t="str">
        <f t="shared" si="12"/>
        <v/>
      </c>
      <c r="G409" s="59" t="str">
        <f t="shared" si="13"/>
        <v/>
      </c>
    </row>
    <row r="410" spans="1:7" hidden="1">
      <c r="A410" s="41" t="s">
        <v>750</v>
      </c>
      <c r="B410" s="65" t="s">
        <v>751</v>
      </c>
      <c r="C410" s="64"/>
      <c r="D410" s="64">
        <v>353</v>
      </c>
      <c r="E410" s="64"/>
      <c r="F410" s="59" t="str">
        <f t="shared" si="12"/>
        <v/>
      </c>
      <c r="G410" s="59">
        <f t="shared" si="13"/>
        <v>0</v>
      </c>
    </row>
    <row r="411" spans="1:7" hidden="1">
      <c r="A411" s="60" t="s">
        <v>752</v>
      </c>
      <c r="B411" s="68" t="s">
        <v>753</v>
      </c>
      <c r="C411" s="62">
        <f>SUM(C412:C415)</f>
        <v>0</v>
      </c>
      <c r="D411" s="62">
        <f>SUM(D412:D415)</f>
        <v>263</v>
      </c>
      <c r="E411" s="62">
        <f>SUM(E412:E415)</f>
        <v>349</v>
      </c>
      <c r="F411" s="59" t="str">
        <f t="shared" si="12"/>
        <v/>
      </c>
      <c r="G411" s="59">
        <f t="shared" si="13"/>
        <v>132.69999999999999</v>
      </c>
    </row>
    <row r="412" spans="1:7" hidden="1">
      <c r="A412" s="41" t="s">
        <v>754</v>
      </c>
      <c r="B412" s="66" t="s">
        <v>726</v>
      </c>
      <c r="C412" s="64"/>
      <c r="D412" s="64"/>
      <c r="E412" s="64">
        <v>108</v>
      </c>
      <c r="F412" s="59" t="str">
        <f t="shared" si="12"/>
        <v/>
      </c>
      <c r="G412" s="59" t="str">
        <f t="shared" si="13"/>
        <v/>
      </c>
    </row>
    <row r="413" spans="1:7" hidden="1">
      <c r="A413" s="41" t="s">
        <v>755</v>
      </c>
      <c r="B413" s="63" t="s">
        <v>756</v>
      </c>
      <c r="C413" s="64"/>
      <c r="D413" s="64"/>
      <c r="E413" s="64"/>
      <c r="F413" s="59" t="str">
        <f t="shared" si="12"/>
        <v/>
      </c>
      <c r="G413" s="59" t="str">
        <f t="shared" si="13"/>
        <v/>
      </c>
    </row>
    <row r="414" spans="1:7" hidden="1">
      <c r="A414" s="41" t="s">
        <v>757</v>
      </c>
      <c r="B414" s="63" t="s">
        <v>758</v>
      </c>
      <c r="C414" s="64"/>
      <c r="D414" s="64"/>
      <c r="E414" s="64"/>
      <c r="F414" s="59" t="str">
        <f t="shared" si="12"/>
        <v/>
      </c>
      <c r="G414" s="59" t="str">
        <f t="shared" si="13"/>
        <v/>
      </c>
    </row>
    <row r="415" spans="1:7" hidden="1">
      <c r="A415" s="41" t="s">
        <v>759</v>
      </c>
      <c r="B415" s="65" t="s">
        <v>760</v>
      </c>
      <c r="C415" s="64"/>
      <c r="D415" s="64">
        <v>263</v>
      </c>
      <c r="E415" s="64">
        <v>241</v>
      </c>
      <c r="F415" s="59" t="str">
        <f t="shared" si="12"/>
        <v/>
      </c>
      <c r="G415" s="59">
        <f t="shared" si="13"/>
        <v>91.6</v>
      </c>
    </row>
    <row r="416" spans="1:7" hidden="1">
      <c r="A416" s="60" t="s">
        <v>761</v>
      </c>
      <c r="B416" s="68" t="s">
        <v>762</v>
      </c>
      <c r="C416" s="62">
        <f>SUM(C417:C420)</f>
        <v>0</v>
      </c>
      <c r="D416" s="62">
        <f>SUM(D417:D420)</f>
        <v>0</v>
      </c>
      <c r="E416" s="62">
        <f>SUM(E417:E420)</f>
        <v>0</v>
      </c>
      <c r="F416" s="59" t="str">
        <f t="shared" si="12"/>
        <v/>
      </c>
      <c r="G416" s="59" t="str">
        <f t="shared" si="13"/>
        <v/>
      </c>
    </row>
    <row r="417" spans="1:7" hidden="1">
      <c r="A417" s="41" t="s">
        <v>763</v>
      </c>
      <c r="B417" s="65" t="s">
        <v>726</v>
      </c>
      <c r="C417" s="64"/>
      <c r="D417" s="64"/>
      <c r="E417" s="64"/>
      <c r="F417" s="59" t="str">
        <f t="shared" si="12"/>
        <v/>
      </c>
      <c r="G417" s="59" t="str">
        <f t="shared" si="13"/>
        <v/>
      </c>
    </row>
    <row r="418" spans="1:7" hidden="1">
      <c r="A418" s="41" t="s">
        <v>764</v>
      </c>
      <c r="B418" s="63" t="s">
        <v>765</v>
      </c>
      <c r="C418" s="64"/>
      <c r="D418" s="64"/>
      <c r="E418" s="64"/>
      <c r="F418" s="59" t="str">
        <f t="shared" si="12"/>
        <v/>
      </c>
      <c r="G418" s="59" t="str">
        <f t="shared" si="13"/>
        <v/>
      </c>
    </row>
    <row r="419" spans="1:7" hidden="1">
      <c r="A419" s="41" t="s">
        <v>766</v>
      </c>
      <c r="B419" s="63" t="s">
        <v>767</v>
      </c>
      <c r="C419" s="64"/>
      <c r="D419" s="64"/>
      <c r="E419" s="64"/>
      <c r="F419" s="59" t="str">
        <f t="shared" si="12"/>
        <v/>
      </c>
      <c r="G419" s="59" t="str">
        <f t="shared" si="13"/>
        <v/>
      </c>
    </row>
    <row r="420" spans="1:7" hidden="1">
      <c r="A420" s="41" t="s">
        <v>768</v>
      </c>
      <c r="B420" s="63" t="s">
        <v>769</v>
      </c>
      <c r="C420" s="64"/>
      <c r="D420" s="64"/>
      <c r="E420" s="64"/>
      <c r="F420" s="59" t="str">
        <f t="shared" si="12"/>
        <v/>
      </c>
      <c r="G420" s="59" t="str">
        <f t="shared" si="13"/>
        <v/>
      </c>
    </row>
    <row r="421" spans="1:7" hidden="1">
      <c r="A421" s="60" t="s">
        <v>770</v>
      </c>
      <c r="B421" s="68" t="s">
        <v>771</v>
      </c>
      <c r="C421" s="62">
        <f>SUM(C422:C425)</f>
        <v>0</v>
      </c>
      <c r="D421" s="62">
        <f>SUM(D422:D425)</f>
        <v>0</v>
      </c>
      <c r="E421" s="62">
        <f>SUM(E422:E425)</f>
        <v>0</v>
      </c>
      <c r="F421" s="59" t="str">
        <f t="shared" si="12"/>
        <v/>
      </c>
      <c r="G421" s="59" t="str">
        <f t="shared" si="13"/>
        <v/>
      </c>
    </row>
    <row r="422" spans="1:7" hidden="1">
      <c r="A422" s="41" t="s">
        <v>772</v>
      </c>
      <c r="B422" s="65" t="s">
        <v>773</v>
      </c>
      <c r="C422" s="64"/>
      <c r="D422" s="64"/>
      <c r="E422" s="64"/>
      <c r="F422" s="59" t="str">
        <f t="shared" si="12"/>
        <v/>
      </c>
      <c r="G422" s="59" t="str">
        <f t="shared" si="13"/>
        <v/>
      </c>
    </row>
    <row r="423" spans="1:7" hidden="1">
      <c r="A423" s="41" t="s">
        <v>774</v>
      </c>
      <c r="B423" s="65" t="s">
        <v>775</v>
      </c>
      <c r="C423" s="64"/>
      <c r="D423" s="64"/>
      <c r="E423" s="64"/>
      <c r="F423" s="59" t="str">
        <f t="shared" si="12"/>
        <v/>
      </c>
      <c r="G423" s="59" t="str">
        <f t="shared" si="13"/>
        <v/>
      </c>
    </row>
    <row r="424" spans="1:7" hidden="1">
      <c r="A424" s="41" t="s">
        <v>776</v>
      </c>
      <c r="B424" s="65" t="s">
        <v>777</v>
      </c>
      <c r="C424" s="64"/>
      <c r="D424" s="64"/>
      <c r="E424" s="64"/>
      <c r="F424" s="59" t="str">
        <f t="shared" si="12"/>
        <v/>
      </c>
      <c r="G424" s="59" t="str">
        <f t="shared" si="13"/>
        <v/>
      </c>
    </row>
    <row r="425" spans="1:7" hidden="1">
      <c r="A425" s="41" t="s">
        <v>778</v>
      </c>
      <c r="B425" s="65" t="s">
        <v>779</v>
      </c>
      <c r="C425" s="64"/>
      <c r="D425" s="64"/>
      <c r="E425" s="64"/>
      <c r="F425" s="59" t="str">
        <f t="shared" si="12"/>
        <v/>
      </c>
      <c r="G425" s="59" t="str">
        <f t="shared" si="13"/>
        <v/>
      </c>
    </row>
    <row r="426" spans="1:7" hidden="1">
      <c r="A426" s="60" t="s">
        <v>780</v>
      </c>
      <c r="B426" s="61" t="s">
        <v>781</v>
      </c>
      <c r="C426" s="62">
        <f>SUM(C427:C432)</f>
        <v>75</v>
      </c>
      <c r="D426" s="62">
        <f>SUM(D427:D432)</f>
        <v>10</v>
      </c>
      <c r="E426" s="62">
        <f>SUM(E427:E432)</f>
        <v>127</v>
      </c>
      <c r="F426" s="59">
        <f t="shared" si="12"/>
        <v>169.3</v>
      </c>
      <c r="G426" s="59">
        <f t="shared" si="13"/>
        <v>1270</v>
      </c>
    </row>
    <row r="427" spans="1:7" hidden="1">
      <c r="A427" s="41" t="s">
        <v>782</v>
      </c>
      <c r="B427" s="63" t="s">
        <v>726</v>
      </c>
      <c r="C427" s="64">
        <v>75</v>
      </c>
      <c r="D427" s="64"/>
      <c r="E427" s="64"/>
      <c r="F427" s="59">
        <f t="shared" si="12"/>
        <v>0</v>
      </c>
      <c r="G427" s="59" t="str">
        <f t="shared" si="13"/>
        <v/>
      </c>
    </row>
    <row r="428" spans="1:7" hidden="1">
      <c r="A428" s="41" t="s">
        <v>783</v>
      </c>
      <c r="B428" s="65" t="s">
        <v>784</v>
      </c>
      <c r="C428" s="64"/>
      <c r="D428" s="64">
        <v>10</v>
      </c>
      <c r="E428" s="64">
        <v>127</v>
      </c>
      <c r="F428" s="59" t="str">
        <f t="shared" si="12"/>
        <v/>
      </c>
      <c r="G428" s="59">
        <f t="shared" si="13"/>
        <v>1270</v>
      </c>
    </row>
    <row r="429" spans="1:7" hidden="1">
      <c r="A429" s="41" t="s">
        <v>785</v>
      </c>
      <c r="B429" s="65" t="s">
        <v>786</v>
      </c>
      <c r="C429" s="64"/>
      <c r="D429" s="64"/>
      <c r="E429" s="64"/>
      <c r="F429" s="59" t="str">
        <f t="shared" si="12"/>
        <v/>
      </c>
      <c r="G429" s="59" t="str">
        <f t="shared" si="13"/>
        <v/>
      </c>
    </row>
    <row r="430" spans="1:7" hidden="1">
      <c r="A430" s="41" t="s">
        <v>787</v>
      </c>
      <c r="B430" s="65" t="s">
        <v>788</v>
      </c>
      <c r="C430" s="64"/>
      <c r="D430" s="64"/>
      <c r="E430" s="64"/>
      <c r="F430" s="59" t="str">
        <f t="shared" si="12"/>
        <v/>
      </c>
      <c r="G430" s="59" t="str">
        <f t="shared" si="13"/>
        <v/>
      </c>
    </row>
    <row r="431" spans="1:7" hidden="1">
      <c r="A431" s="41" t="s">
        <v>789</v>
      </c>
      <c r="B431" s="63" t="s">
        <v>790</v>
      </c>
      <c r="C431" s="64"/>
      <c r="D431" s="64"/>
      <c r="E431" s="64"/>
      <c r="F431" s="59" t="str">
        <f t="shared" si="12"/>
        <v/>
      </c>
      <c r="G431" s="59" t="str">
        <f t="shared" si="13"/>
        <v/>
      </c>
    </row>
    <row r="432" spans="1:7" hidden="1">
      <c r="A432" s="41" t="s">
        <v>791</v>
      </c>
      <c r="B432" s="63" t="s">
        <v>792</v>
      </c>
      <c r="C432" s="64"/>
      <c r="D432" s="64"/>
      <c r="E432" s="64"/>
      <c r="F432" s="59" t="str">
        <f t="shared" si="12"/>
        <v/>
      </c>
      <c r="G432" s="59" t="str">
        <f t="shared" si="13"/>
        <v/>
      </c>
    </row>
    <row r="433" spans="1:7" hidden="1">
      <c r="A433" s="60" t="s">
        <v>793</v>
      </c>
      <c r="B433" s="61" t="s">
        <v>794</v>
      </c>
      <c r="C433" s="62">
        <f>SUM(C434:C436)</f>
        <v>0</v>
      </c>
      <c r="D433" s="62">
        <f>SUM(D434:D436)</f>
        <v>0</v>
      </c>
      <c r="E433" s="62">
        <f>SUM(E434:E436)</f>
        <v>0</v>
      </c>
      <c r="F433" s="59" t="str">
        <f t="shared" si="12"/>
        <v/>
      </c>
      <c r="G433" s="59" t="str">
        <f t="shared" si="13"/>
        <v/>
      </c>
    </row>
    <row r="434" spans="1:7" hidden="1">
      <c r="A434" s="41" t="s">
        <v>795</v>
      </c>
      <c r="B434" s="65" t="s">
        <v>796</v>
      </c>
      <c r="C434" s="64"/>
      <c r="D434" s="64"/>
      <c r="E434" s="64"/>
      <c r="F434" s="59" t="str">
        <f t="shared" si="12"/>
        <v/>
      </c>
      <c r="G434" s="59" t="str">
        <f t="shared" si="13"/>
        <v/>
      </c>
    </row>
    <row r="435" spans="1:7" hidden="1">
      <c r="A435" s="41" t="s">
        <v>797</v>
      </c>
      <c r="B435" s="65" t="s">
        <v>798</v>
      </c>
      <c r="C435" s="64"/>
      <c r="D435" s="64"/>
      <c r="E435" s="64"/>
      <c r="F435" s="59" t="str">
        <f t="shared" si="12"/>
        <v/>
      </c>
      <c r="G435" s="59" t="str">
        <f t="shared" si="13"/>
        <v/>
      </c>
    </row>
    <row r="436" spans="1:7" hidden="1">
      <c r="A436" s="41" t="s">
        <v>799</v>
      </c>
      <c r="B436" s="65" t="s">
        <v>800</v>
      </c>
      <c r="C436" s="64"/>
      <c r="D436" s="64"/>
      <c r="E436" s="64"/>
      <c r="F436" s="59" t="str">
        <f t="shared" si="12"/>
        <v/>
      </c>
      <c r="G436" s="59" t="str">
        <f t="shared" si="13"/>
        <v/>
      </c>
    </row>
    <row r="437" spans="1:7" hidden="1">
      <c r="A437" s="60" t="s">
        <v>801</v>
      </c>
      <c r="B437" s="72" t="s">
        <v>802</v>
      </c>
      <c r="C437" s="62">
        <f>SUM(C438:C440)</f>
        <v>0</v>
      </c>
      <c r="D437" s="62">
        <f>SUM(D438:D440)</f>
        <v>0</v>
      </c>
      <c r="E437" s="62">
        <f>SUM(E438:E440)</f>
        <v>160</v>
      </c>
      <c r="F437" s="59" t="str">
        <f t="shared" si="12"/>
        <v/>
      </c>
      <c r="G437" s="59" t="str">
        <f t="shared" si="13"/>
        <v/>
      </c>
    </row>
    <row r="438" spans="1:7" hidden="1">
      <c r="A438" s="41" t="s">
        <v>803</v>
      </c>
      <c r="B438" s="65" t="s">
        <v>804</v>
      </c>
      <c r="C438" s="64"/>
      <c r="D438" s="64"/>
      <c r="E438" s="64">
        <v>160</v>
      </c>
      <c r="F438" s="59" t="str">
        <f t="shared" si="12"/>
        <v/>
      </c>
      <c r="G438" s="59" t="str">
        <f t="shared" si="13"/>
        <v/>
      </c>
    </row>
    <row r="439" spans="1:7" hidden="1">
      <c r="A439" s="41" t="s">
        <v>805</v>
      </c>
      <c r="B439" s="65" t="s">
        <v>806</v>
      </c>
      <c r="C439" s="64"/>
      <c r="D439" s="64"/>
      <c r="E439" s="64"/>
      <c r="F439" s="59" t="str">
        <f t="shared" si="12"/>
        <v/>
      </c>
      <c r="G439" s="59" t="str">
        <f t="shared" si="13"/>
        <v/>
      </c>
    </row>
    <row r="440" spans="1:7" hidden="1">
      <c r="A440" s="41" t="s">
        <v>807</v>
      </c>
      <c r="B440" s="65" t="s">
        <v>808</v>
      </c>
      <c r="C440" s="64"/>
      <c r="D440" s="64"/>
      <c r="E440" s="64"/>
      <c r="F440" s="59" t="str">
        <f t="shared" si="12"/>
        <v/>
      </c>
      <c r="G440" s="59" t="str">
        <f t="shared" si="13"/>
        <v/>
      </c>
    </row>
    <row r="441" spans="1:7" hidden="1">
      <c r="A441" s="60" t="s">
        <v>809</v>
      </c>
      <c r="B441" s="61" t="s">
        <v>810</v>
      </c>
      <c r="C441" s="62">
        <f>SUM(C442:C445)</f>
        <v>248</v>
      </c>
      <c r="D441" s="62">
        <f>SUM(D442:D445)</f>
        <v>0</v>
      </c>
      <c r="E441" s="62">
        <f>SUM(E442:E445)</f>
        <v>200</v>
      </c>
      <c r="F441" s="59">
        <f t="shared" si="12"/>
        <v>80.599999999999994</v>
      </c>
      <c r="G441" s="59" t="str">
        <f t="shared" si="13"/>
        <v/>
      </c>
    </row>
    <row r="442" spans="1:7" hidden="1">
      <c r="A442" s="41" t="s">
        <v>811</v>
      </c>
      <c r="B442" s="63" t="s">
        <v>812</v>
      </c>
      <c r="C442" s="64"/>
      <c r="D442" s="64"/>
      <c r="E442" s="64"/>
      <c r="F442" s="59" t="str">
        <f t="shared" si="12"/>
        <v/>
      </c>
      <c r="G442" s="59" t="str">
        <f t="shared" si="13"/>
        <v/>
      </c>
    </row>
    <row r="443" spans="1:7" hidden="1">
      <c r="A443" s="41" t="s">
        <v>813</v>
      </c>
      <c r="B443" s="65" t="s">
        <v>814</v>
      </c>
      <c r="C443" s="64"/>
      <c r="D443" s="64"/>
      <c r="E443" s="64"/>
      <c r="F443" s="59" t="str">
        <f t="shared" si="12"/>
        <v/>
      </c>
      <c r="G443" s="59" t="str">
        <f t="shared" si="13"/>
        <v/>
      </c>
    </row>
    <row r="444" spans="1:7" hidden="1">
      <c r="A444" s="41" t="s">
        <v>815</v>
      </c>
      <c r="B444" s="65" t="s">
        <v>816</v>
      </c>
      <c r="C444" s="64"/>
      <c r="D444" s="64"/>
      <c r="E444" s="64"/>
      <c r="F444" s="59" t="str">
        <f t="shared" si="12"/>
        <v/>
      </c>
      <c r="G444" s="59" t="str">
        <f t="shared" si="13"/>
        <v/>
      </c>
    </row>
    <row r="445" spans="1:7" hidden="1">
      <c r="A445" s="41" t="s">
        <v>817</v>
      </c>
      <c r="B445" s="65" t="s">
        <v>818</v>
      </c>
      <c r="C445" s="64">
        <v>248</v>
      </c>
      <c r="D445" s="64"/>
      <c r="E445" s="64">
        <v>200</v>
      </c>
      <c r="F445" s="59">
        <f t="shared" si="12"/>
        <v>80.599999999999994</v>
      </c>
      <c r="G445" s="59" t="str">
        <f t="shared" si="13"/>
        <v/>
      </c>
    </row>
    <row r="446" spans="1:7" hidden="1">
      <c r="A446" s="38" t="s">
        <v>819</v>
      </c>
      <c r="B446" s="58" t="s">
        <v>820</v>
      </c>
      <c r="C446" s="59">
        <f>SUM(C447,C463,C471,C482,C491,C499)</f>
        <v>1518</v>
      </c>
      <c r="D446" s="59">
        <f>SUM(D447,D463,D471,D482,D491,D499)</f>
        <v>2275</v>
      </c>
      <c r="E446" s="59">
        <f>SUM(E447,E463,E471,E482,E491,E499)</f>
        <v>2211</v>
      </c>
      <c r="F446" s="59">
        <f t="shared" si="12"/>
        <v>145.69999999999999</v>
      </c>
      <c r="G446" s="59">
        <f t="shared" si="13"/>
        <v>97.2</v>
      </c>
    </row>
    <row r="447" spans="1:7" hidden="1">
      <c r="A447" s="60" t="s">
        <v>821</v>
      </c>
      <c r="B447" s="72" t="s">
        <v>822</v>
      </c>
      <c r="C447" s="62">
        <f>SUM(C448:C462)</f>
        <v>1406</v>
      </c>
      <c r="D447" s="62">
        <f>SUM(D448:D462)</f>
        <v>2166</v>
      </c>
      <c r="E447" s="62">
        <f>SUM(E448:E462)</f>
        <v>2059</v>
      </c>
      <c r="F447" s="59">
        <f t="shared" si="12"/>
        <v>146.4</v>
      </c>
      <c r="G447" s="59">
        <f t="shared" si="13"/>
        <v>95.1</v>
      </c>
    </row>
    <row r="448" spans="1:7" hidden="1">
      <c r="A448" s="41" t="s">
        <v>823</v>
      </c>
      <c r="B448" s="66" t="s">
        <v>93</v>
      </c>
      <c r="C448" s="64">
        <v>1131</v>
      </c>
      <c r="D448" s="64">
        <v>1692</v>
      </c>
      <c r="E448" s="64">
        <v>1760</v>
      </c>
      <c r="F448" s="59">
        <f t="shared" si="12"/>
        <v>155.6</v>
      </c>
      <c r="G448" s="59">
        <f t="shared" si="13"/>
        <v>104</v>
      </c>
    </row>
    <row r="449" spans="1:7" hidden="1">
      <c r="A449" s="41" t="s">
        <v>824</v>
      </c>
      <c r="B449" s="66" t="s">
        <v>95</v>
      </c>
      <c r="C449" s="64">
        <v>7</v>
      </c>
      <c r="D449" s="64">
        <v>5</v>
      </c>
      <c r="E449" s="64"/>
      <c r="F449" s="59">
        <f t="shared" si="12"/>
        <v>0</v>
      </c>
      <c r="G449" s="59">
        <f t="shared" si="13"/>
        <v>0</v>
      </c>
    </row>
    <row r="450" spans="1:7" hidden="1">
      <c r="A450" s="41" t="s">
        <v>825</v>
      </c>
      <c r="B450" s="66" t="s">
        <v>97</v>
      </c>
      <c r="C450" s="64"/>
      <c r="D450" s="64"/>
      <c r="E450" s="64"/>
      <c r="F450" s="59" t="str">
        <f t="shared" si="12"/>
        <v/>
      </c>
      <c r="G450" s="59" t="str">
        <f t="shared" si="13"/>
        <v/>
      </c>
    </row>
    <row r="451" spans="1:7" hidden="1">
      <c r="A451" s="41" t="s">
        <v>826</v>
      </c>
      <c r="B451" s="66" t="s">
        <v>827</v>
      </c>
      <c r="C451" s="64"/>
      <c r="D451" s="64"/>
      <c r="E451" s="64"/>
      <c r="F451" s="59" t="str">
        <f t="shared" si="12"/>
        <v/>
      </c>
      <c r="G451" s="59" t="str">
        <f t="shared" si="13"/>
        <v/>
      </c>
    </row>
    <row r="452" spans="1:7" hidden="1">
      <c r="A452" s="41" t="s">
        <v>828</v>
      </c>
      <c r="B452" s="66" t="s">
        <v>829</v>
      </c>
      <c r="C452" s="64"/>
      <c r="D452" s="64"/>
      <c r="E452" s="64"/>
      <c r="F452" s="59" t="str">
        <f t="shared" si="12"/>
        <v/>
      </c>
      <c r="G452" s="59" t="str">
        <f t="shared" si="13"/>
        <v/>
      </c>
    </row>
    <row r="453" spans="1:7" hidden="1">
      <c r="A453" s="41" t="s">
        <v>830</v>
      </c>
      <c r="B453" s="66" t="s">
        <v>831</v>
      </c>
      <c r="C453" s="64">
        <v>113</v>
      </c>
      <c r="D453" s="64">
        <v>61</v>
      </c>
      <c r="E453" s="64">
        <v>33</v>
      </c>
      <c r="F453" s="59">
        <f t="shared" si="12"/>
        <v>29.2</v>
      </c>
      <c r="G453" s="59">
        <f t="shared" si="13"/>
        <v>54.1</v>
      </c>
    </row>
    <row r="454" spans="1:7" hidden="1">
      <c r="A454" s="41" t="s">
        <v>832</v>
      </c>
      <c r="B454" s="66" t="s">
        <v>833</v>
      </c>
      <c r="C454" s="64"/>
      <c r="D454" s="64"/>
      <c r="E454" s="64"/>
      <c r="F454" s="59" t="str">
        <f t="shared" ref="F454:F517" si="14">IF(C454=0,"",ROUND(E454/C454*100,1))</f>
        <v/>
      </c>
      <c r="G454" s="59" t="str">
        <f t="shared" ref="G454:G517" si="15">IF(D454=0,"",ROUND(E454/D454*100,1))</f>
        <v/>
      </c>
    </row>
    <row r="455" spans="1:7" hidden="1">
      <c r="A455" s="41" t="s">
        <v>834</v>
      </c>
      <c r="B455" s="66" t="s">
        <v>835</v>
      </c>
      <c r="C455" s="64">
        <v>2</v>
      </c>
      <c r="D455" s="64"/>
      <c r="E455" s="64"/>
      <c r="F455" s="59">
        <f t="shared" si="14"/>
        <v>0</v>
      </c>
      <c r="G455" s="59" t="str">
        <f t="shared" si="15"/>
        <v/>
      </c>
    </row>
    <row r="456" spans="1:7" hidden="1">
      <c r="A456" s="41" t="s">
        <v>836</v>
      </c>
      <c r="B456" s="66" t="s">
        <v>837</v>
      </c>
      <c r="C456" s="64"/>
      <c r="D456" s="64">
        <v>2</v>
      </c>
      <c r="E456" s="64"/>
      <c r="F456" s="59" t="str">
        <f t="shared" si="14"/>
        <v/>
      </c>
      <c r="G456" s="59">
        <f t="shared" si="15"/>
        <v>0</v>
      </c>
    </row>
    <row r="457" spans="1:7" hidden="1">
      <c r="A457" s="41" t="s">
        <v>838</v>
      </c>
      <c r="B457" s="66" t="s">
        <v>839</v>
      </c>
      <c r="C457" s="64"/>
      <c r="D457" s="64"/>
      <c r="E457" s="64"/>
      <c r="F457" s="59" t="str">
        <f t="shared" si="14"/>
        <v/>
      </c>
      <c r="G457" s="59" t="str">
        <f t="shared" si="15"/>
        <v/>
      </c>
    </row>
    <row r="458" spans="1:7" hidden="1">
      <c r="A458" s="41" t="s">
        <v>840</v>
      </c>
      <c r="B458" s="66" t="s">
        <v>841</v>
      </c>
      <c r="C458" s="64"/>
      <c r="D458" s="64"/>
      <c r="E458" s="64"/>
      <c r="F458" s="59" t="str">
        <f t="shared" si="14"/>
        <v/>
      </c>
      <c r="G458" s="59" t="str">
        <f t="shared" si="15"/>
        <v/>
      </c>
    </row>
    <row r="459" spans="1:7" hidden="1">
      <c r="A459" s="41" t="s">
        <v>842</v>
      </c>
      <c r="B459" s="66" t="s">
        <v>843</v>
      </c>
      <c r="C459" s="64"/>
      <c r="D459" s="64"/>
      <c r="E459" s="64"/>
      <c r="F459" s="59" t="str">
        <f t="shared" si="14"/>
        <v/>
      </c>
      <c r="G459" s="59" t="str">
        <f t="shared" si="15"/>
        <v/>
      </c>
    </row>
    <row r="460" spans="1:7" hidden="1">
      <c r="A460" s="41" t="s">
        <v>844</v>
      </c>
      <c r="B460" s="66" t="s">
        <v>845</v>
      </c>
      <c r="C460" s="64">
        <v>50</v>
      </c>
      <c r="D460" s="64">
        <v>7</v>
      </c>
      <c r="E460" s="64"/>
      <c r="F460" s="59">
        <f t="shared" si="14"/>
        <v>0</v>
      </c>
      <c r="G460" s="59">
        <f t="shared" si="15"/>
        <v>0</v>
      </c>
    </row>
    <row r="461" spans="1:7" hidden="1">
      <c r="A461" s="41" t="s">
        <v>846</v>
      </c>
      <c r="B461" s="66" t="s">
        <v>847</v>
      </c>
      <c r="C461" s="64"/>
      <c r="D461" s="64"/>
      <c r="E461" s="64"/>
      <c r="F461" s="59" t="str">
        <f t="shared" si="14"/>
        <v/>
      </c>
      <c r="G461" s="59" t="str">
        <f t="shared" si="15"/>
        <v/>
      </c>
    </row>
    <row r="462" spans="1:7" hidden="1">
      <c r="A462" s="41" t="s">
        <v>848</v>
      </c>
      <c r="B462" s="66" t="s">
        <v>849</v>
      </c>
      <c r="C462" s="64">
        <v>103</v>
      </c>
      <c r="D462" s="64">
        <v>399</v>
      </c>
      <c r="E462" s="64">
        <v>266</v>
      </c>
      <c r="F462" s="59">
        <f t="shared" si="14"/>
        <v>258.3</v>
      </c>
      <c r="G462" s="59">
        <f t="shared" si="15"/>
        <v>66.7</v>
      </c>
    </row>
    <row r="463" spans="1:7" hidden="1">
      <c r="A463" s="60" t="s">
        <v>850</v>
      </c>
      <c r="B463" s="72" t="s">
        <v>851</v>
      </c>
      <c r="C463" s="62">
        <f>SUM(C464:C470)</f>
        <v>0</v>
      </c>
      <c r="D463" s="62">
        <f>SUM(D464:D470)</f>
        <v>0</v>
      </c>
      <c r="E463" s="62">
        <f>SUM(E464:E470)</f>
        <v>0</v>
      </c>
      <c r="F463" s="59" t="str">
        <f t="shared" si="14"/>
        <v/>
      </c>
      <c r="G463" s="59" t="str">
        <f t="shared" si="15"/>
        <v/>
      </c>
    </row>
    <row r="464" spans="1:7" hidden="1">
      <c r="A464" s="41" t="s">
        <v>852</v>
      </c>
      <c r="B464" s="66" t="s">
        <v>93</v>
      </c>
      <c r="C464" s="64"/>
      <c r="D464" s="64"/>
      <c r="E464" s="64"/>
      <c r="F464" s="59" t="str">
        <f t="shared" si="14"/>
        <v/>
      </c>
      <c r="G464" s="59" t="str">
        <f t="shared" si="15"/>
        <v/>
      </c>
    </row>
    <row r="465" spans="1:7" hidden="1">
      <c r="A465" s="41" t="s">
        <v>853</v>
      </c>
      <c r="B465" s="66" t="s">
        <v>95</v>
      </c>
      <c r="C465" s="64"/>
      <c r="D465" s="64"/>
      <c r="E465" s="64"/>
      <c r="F465" s="59" t="str">
        <f t="shared" si="14"/>
        <v/>
      </c>
      <c r="G465" s="59" t="str">
        <f t="shared" si="15"/>
        <v/>
      </c>
    </row>
    <row r="466" spans="1:7" hidden="1">
      <c r="A466" s="41" t="s">
        <v>854</v>
      </c>
      <c r="B466" s="66" t="s">
        <v>97</v>
      </c>
      <c r="C466" s="64"/>
      <c r="D466" s="64"/>
      <c r="E466" s="64"/>
      <c r="F466" s="59" t="str">
        <f t="shared" si="14"/>
        <v/>
      </c>
      <c r="G466" s="59" t="str">
        <f t="shared" si="15"/>
        <v/>
      </c>
    </row>
    <row r="467" spans="1:7" hidden="1">
      <c r="A467" s="41" t="s">
        <v>855</v>
      </c>
      <c r="B467" s="66" t="s">
        <v>856</v>
      </c>
      <c r="C467" s="64"/>
      <c r="D467" s="64"/>
      <c r="E467" s="64"/>
      <c r="F467" s="59" t="str">
        <f t="shared" si="14"/>
        <v/>
      </c>
      <c r="G467" s="59" t="str">
        <f t="shared" si="15"/>
        <v/>
      </c>
    </row>
    <row r="468" spans="1:7" hidden="1">
      <c r="A468" s="41" t="s">
        <v>857</v>
      </c>
      <c r="B468" s="66" t="s">
        <v>858</v>
      </c>
      <c r="C468" s="64"/>
      <c r="D468" s="64"/>
      <c r="E468" s="64"/>
      <c r="F468" s="59" t="str">
        <f t="shared" si="14"/>
        <v/>
      </c>
      <c r="G468" s="59" t="str">
        <f t="shared" si="15"/>
        <v/>
      </c>
    </row>
    <row r="469" spans="1:7" hidden="1">
      <c r="A469" s="41" t="s">
        <v>859</v>
      </c>
      <c r="B469" s="66" t="s">
        <v>860</v>
      </c>
      <c r="C469" s="64"/>
      <c r="D469" s="64"/>
      <c r="E469" s="64"/>
      <c r="F469" s="59" t="str">
        <f t="shared" si="14"/>
        <v/>
      </c>
      <c r="G469" s="59" t="str">
        <f t="shared" si="15"/>
        <v/>
      </c>
    </row>
    <row r="470" spans="1:7" hidden="1">
      <c r="A470" s="41" t="s">
        <v>861</v>
      </c>
      <c r="B470" s="66" t="s">
        <v>862</v>
      </c>
      <c r="C470" s="64"/>
      <c r="D470" s="64"/>
      <c r="E470" s="64"/>
      <c r="F470" s="59" t="str">
        <f t="shared" si="14"/>
        <v/>
      </c>
      <c r="G470" s="59" t="str">
        <f t="shared" si="15"/>
        <v/>
      </c>
    </row>
    <row r="471" spans="1:7" hidden="1">
      <c r="A471" s="60" t="s">
        <v>863</v>
      </c>
      <c r="B471" s="72" t="s">
        <v>864</v>
      </c>
      <c r="C471" s="62">
        <f>SUM(C472:C481)</f>
        <v>102</v>
      </c>
      <c r="D471" s="62">
        <f>SUM(D472:D481)</f>
        <v>90</v>
      </c>
      <c r="E471" s="62">
        <f>SUM(E472:E481)</f>
        <v>101</v>
      </c>
      <c r="F471" s="59">
        <f t="shared" si="14"/>
        <v>99</v>
      </c>
      <c r="G471" s="59">
        <f t="shared" si="15"/>
        <v>112.2</v>
      </c>
    </row>
    <row r="472" spans="1:7" hidden="1">
      <c r="A472" s="41" t="s">
        <v>865</v>
      </c>
      <c r="B472" s="66" t="s">
        <v>93</v>
      </c>
      <c r="C472" s="64">
        <v>102</v>
      </c>
      <c r="D472" s="64">
        <v>90</v>
      </c>
      <c r="E472" s="64">
        <v>101</v>
      </c>
      <c r="F472" s="59">
        <f t="shared" si="14"/>
        <v>99</v>
      </c>
      <c r="G472" s="59">
        <f t="shared" si="15"/>
        <v>112.2</v>
      </c>
    </row>
    <row r="473" spans="1:7" hidden="1">
      <c r="A473" s="41" t="s">
        <v>866</v>
      </c>
      <c r="B473" s="66" t="s">
        <v>95</v>
      </c>
      <c r="C473" s="64"/>
      <c r="D473" s="64"/>
      <c r="E473" s="64"/>
      <c r="F473" s="59" t="str">
        <f t="shared" si="14"/>
        <v/>
      </c>
      <c r="G473" s="59" t="str">
        <f t="shared" si="15"/>
        <v/>
      </c>
    </row>
    <row r="474" spans="1:7" hidden="1">
      <c r="A474" s="41" t="s">
        <v>867</v>
      </c>
      <c r="B474" s="66" t="s">
        <v>97</v>
      </c>
      <c r="C474" s="64"/>
      <c r="D474" s="64"/>
      <c r="E474" s="64"/>
      <c r="F474" s="59" t="str">
        <f t="shared" si="14"/>
        <v/>
      </c>
      <c r="G474" s="59" t="str">
        <f t="shared" si="15"/>
        <v/>
      </c>
    </row>
    <row r="475" spans="1:7" hidden="1">
      <c r="A475" s="41" t="s">
        <v>868</v>
      </c>
      <c r="B475" s="66" t="s">
        <v>869</v>
      </c>
      <c r="C475" s="64"/>
      <c r="D475" s="64"/>
      <c r="E475" s="64"/>
      <c r="F475" s="59" t="str">
        <f t="shared" si="14"/>
        <v/>
      </c>
      <c r="G475" s="59" t="str">
        <f t="shared" si="15"/>
        <v/>
      </c>
    </row>
    <row r="476" spans="1:7" hidden="1">
      <c r="A476" s="41" t="s">
        <v>870</v>
      </c>
      <c r="B476" s="66" t="s">
        <v>871</v>
      </c>
      <c r="C476" s="64"/>
      <c r="D476" s="64"/>
      <c r="E476" s="64"/>
      <c r="F476" s="59" t="str">
        <f t="shared" si="14"/>
        <v/>
      </c>
      <c r="G476" s="59" t="str">
        <f t="shared" si="15"/>
        <v/>
      </c>
    </row>
    <row r="477" spans="1:7" hidden="1">
      <c r="A477" s="41" t="s">
        <v>872</v>
      </c>
      <c r="B477" s="66" t="s">
        <v>873</v>
      </c>
      <c r="C477" s="64"/>
      <c r="D477" s="64"/>
      <c r="E477" s="64"/>
      <c r="F477" s="59" t="str">
        <f t="shared" si="14"/>
        <v/>
      </c>
      <c r="G477" s="59" t="str">
        <f t="shared" si="15"/>
        <v/>
      </c>
    </row>
    <row r="478" spans="1:7" hidden="1">
      <c r="A478" s="41" t="s">
        <v>874</v>
      </c>
      <c r="B478" s="66" t="s">
        <v>875</v>
      </c>
      <c r="C478" s="64"/>
      <c r="D478" s="64"/>
      <c r="E478" s="64"/>
      <c r="F478" s="59" t="str">
        <f t="shared" si="14"/>
        <v/>
      </c>
      <c r="G478" s="59" t="str">
        <f t="shared" si="15"/>
        <v/>
      </c>
    </row>
    <row r="479" spans="1:7" hidden="1">
      <c r="A479" s="41" t="s">
        <v>876</v>
      </c>
      <c r="B479" s="66" t="s">
        <v>877</v>
      </c>
      <c r="C479" s="64"/>
      <c r="D479" s="64"/>
      <c r="E479" s="64"/>
      <c r="F479" s="59" t="str">
        <f t="shared" si="14"/>
        <v/>
      </c>
      <c r="G479" s="59" t="str">
        <f t="shared" si="15"/>
        <v/>
      </c>
    </row>
    <row r="480" spans="1:7" hidden="1">
      <c r="A480" s="41" t="s">
        <v>878</v>
      </c>
      <c r="B480" s="66" t="s">
        <v>879</v>
      </c>
      <c r="C480" s="64"/>
      <c r="D480" s="64"/>
      <c r="E480" s="64"/>
      <c r="F480" s="59" t="str">
        <f t="shared" si="14"/>
        <v/>
      </c>
      <c r="G480" s="59" t="str">
        <f t="shared" si="15"/>
        <v/>
      </c>
    </row>
    <row r="481" spans="1:7" hidden="1">
      <c r="A481" s="41" t="s">
        <v>880</v>
      </c>
      <c r="B481" s="66" t="s">
        <v>881</v>
      </c>
      <c r="C481" s="64"/>
      <c r="D481" s="64"/>
      <c r="E481" s="64"/>
      <c r="F481" s="59" t="str">
        <f t="shared" si="14"/>
        <v/>
      </c>
      <c r="G481" s="59" t="str">
        <f t="shared" si="15"/>
        <v/>
      </c>
    </row>
    <row r="482" spans="1:7" hidden="1">
      <c r="A482" s="60" t="s">
        <v>882</v>
      </c>
      <c r="B482" s="72" t="s">
        <v>883</v>
      </c>
      <c r="C482" s="62">
        <f>SUM(C483:C490)</f>
        <v>0</v>
      </c>
      <c r="D482" s="62">
        <f>SUM(D483:D490)</f>
        <v>0</v>
      </c>
      <c r="E482" s="62">
        <f>SUM(E483:E490)</f>
        <v>0</v>
      </c>
      <c r="F482" s="59" t="str">
        <f t="shared" si="14"/>
        <v/>
      </c>
      <c r="G482" s="59" t="str">
        <f t="shared" si="15"/>
        <v/>
      </c>
    </row>
    <row r="483" spans="1:7" hidden="1">
      <c r="A483" s="41" t="s">
        <v>884</v>
      </c>
      <c r="B483" s="66" t="s">
        <v>93</v>
      </c>
      <c r="C483" s="64"/>
      <c r="D483" s="64"/>
      <c r="E483" s="64"/>
      <c r="F483" s="59" t="str">
        <f t="shared" si="14"/>
        <v/>
      </c>
      <c r="G483" s="59" t="str">
        <f t="shared" si="15"/>
        <v/>
      </c>
    </row>
    <row r="484" spans="1:7" hidden="1">
      <c r="A484" s="41" t="s">
        <v>885</v>
      </c>
      <c r="B484" s="66" t="s">
        <v>95</v>
      </c>
      <c r="C484" s="64"/>
      <c r="D484" s="64"/>
      <c r="E484" s="64"/>
      <c r="F484" s="59" t="str">
        <f t="shared" si="14"/>
        <v/>
      </c>
      <c r="G484" s="59" t="str">
        <f t="shared" si="15"/>
        <v/>
      </c>
    </row>
    <row r="485" spans="1:7" hidden="1">
      <c r="A485" s="41" t="s">
        <v>886</v>
      </c>
      <c r="B485" s="66" t="s">
        <v>97</v>
      </c>
      <c r="C485" s="64"/>
      <c r="D485" s="64"/>
      <c r="E485" s="64"/>
      <c r="F485" s="59" t="str">
        <f t="shared" si="14"/>
        <v/>
      </c>
      <c r="G485" s="59" t="str">
        <f t="shared" si="15"/>
        <v/>
      </c>
    </row>
    <row r="486" spans="1:7" hidden="1">
      <c r="A486" s="41" t="s">
        <v>887</v>
      </c>
      <c r="B486" s="66" t="s">
        <v>888</v>
      </c>
      <c r="C486" s="64"/>
      <c r="D486" s="64"/>
      <c r="E486" s="64"/>
      <c r="F486" s="59" t="str">
        <f t="shared" si="14"/>
        <v/>
      </c>
      <c r="G486" s="59" t="str">
        <f t="shared" si="15"/>
        <v/>
      </c>
    </row>
    <row r="487" spans="1:7" hidden="1">
      <c r="A487" s="41" t="s">
        <v>889</v>
      </c>
      <c r="B487" s="66" t="s">
        <v>890</v>
      </c>
      <c r="C487" s="64"/>
      <c r="D487" s="64"/>
      <c r="E487" s="64"/>
      <c r="F487" s="59" t="str">
        <f t="shared" si="14"/>
        <v/>
      </c>
      <c r="G487" s="59" t="str">
        <f t="shared" si="15"/>
        <v/>
      </c>
    </row>
    <row r="488" spans="1:7" hidden="1">
      <c r="A488" s="41" t="s">
        <v>891</v>
      </c>
      <c r="B488" s="66" t="s">
        <v>892</v>
      </c>
      <c r="C488" s="64"/>
      <c r="D488" s="64"/>
      <c r="E488" s="64"/>
      <c r="F488" s="59" t="str">
        <f t="shared" si="14"/>
        <v/>
      </c>
      <c r="G488" s="59" t="str">
        <f t="shared" si="15"/>
        <v/>
      </c>
    </row>
    <row r="489" spans="1:7" hidden="1">
      <c r="A489" s="41" t="s">
        <v>893</v>
      </c>
      <c r="B489" s="66" t="s">
        <v>894</v>
      </c>
      <c r="C489" s="64"/>
      <c r="D489" s="64"/>
      <c r="E489" s="64"/>
      <c r="F489" s="59" t="str">
        <f t="shared" si="14"/>
        <v/>
      </c>
      <c r="G489" s="59" t="str">
        <f t="shared" si="15"/>
        <v/>
      </c>
    </row>
    <row r="490" spans="1:7" hidden="1">
      <c r="A490" s="41" t="s">
        <v>895</v>
      </c>
      <c r="B490" s="66" t="s">
        <v>896</v>
      </c>
      <c r="C490" s="64"/>
      <c r="D490" s="64"/>
      <c r="E490" s="64"/>
      <c r="F490" s="59" t="str">
        <f t="shared" si="14"/>
        <v/>
      </c>
      <c r="G490" s="59" t="str">
        <f t="shared" si="15"/>
        <v/>
      </c>
    </row>
    <row r="491" spans="1:7" hidden="1">
      <c r="A491" s="60" t="s">
        <v>897</v>
      </c>
      <c r="B491" s="72" t="s">
        <v>898</v>
      </c>
      <c r="C491" s="62">
        <f>SUM(C492:C498)</f>
        <v>10</v>
      </c>
      <c r="D491" s="62">
        <f>SUM(D492:D498)</f>
        <v>0</v>
      </c>
      <c r="E491" s="62">
        <f>SUM(E492:E498)</f>
        <v>0</v>
      </c>
      <c r="F491" s="59">
        <f t="shared" si="14"/>
        <v>0</v>
      </c>
      <c r="G491" s="59" t="str">
        <f t="shared" si="15"/>
        <v/>
      </c>
    </row>
    <row r="492" spans="1:7" hidden="1">
      <c r="A492" s="41" t="s">
        <v>899</v>
      </c>
      <c r="B492" s="66" t="s">
        <v>93</v>
      </c>
      <c r="C492" s="64">
        <v>10</v>
      </c>
      <c r="D492" s="64"/>
      <c r="E492" s="64"/>
      <c r="F492" s="59">
        <f t="shared" si="14"/>
        <v>0</v>
      </c>
      <c r="G492" s="59" t="str">
        <f t="shared" si="15"/>
        <v/>
      </c>
    </row>
    <row r="493" spans="1:7" hidden="1">
      <c r="A493" s="41" t="s">
        <v>900</v>
      </c>
      <c r="B493" s="66" t="s">
        <v>95</v>
      </c>
      <c r="C493" s="64"/>
      <c r="D493" s="64"/>
      <c r="E493" s="64"/>
      <c r="F493" s="59" t="str">
        <f t="shared" si="14"/>
        <v/>
      </c>
      <c r="G493" s="59" t="str">
        <f t="shared" si="15"/>
        <v/>
      </c>
    </row>
    <row r="494" spans="1:7" hidden="1">
      <c r="A494" s="41" t="s">
        <v>901</v>
      </c>
      <c r="B494" s="66" t="s">
        <v>97</v>
      </c>
      <c r="C494" s="64"/>
      <c r="D494" s="64"/>
      <c r="E494" s="64"/>
      <c r="F494" s="59" t="str">
        <f t="shared" si="14"/>
        <v/>
      </c>
      <c r="G494" s="59" t="str">
        <f t="shared" si="15"/>
        <v/>
      </c>
    </row>
    <row r="495" spans="1:7" hidden="1">
      <c r="A495" s="41" t="s">
        <v>902</v>
      </c>
      <c r="B495" s="66" t="s">
        <v>903</v>
      </c>
      <c r="C495" s="64"/>
      <c r="D495" s="64"/>
      <c r="E495" s="64"/>
      <c r="F495" s="59" t="str">
        <f t="shared" si="14"/>
        <v/>
      </c>
      <c r="G495" s="59" t="str">
        <f t="shared" si="15"/>
        <v/>
      </c>
    </row>
    <row r="496" spans="1:7" hidden="1">
      <c r="A496" s="41" t="s">
        <v>904</v>
      </c>
      <c r="B496" s="66" t="s">
        <v>905</v>
      </c>
      <c r="C496" s="64"/>
      <c r="D496" s="64"/>
      <c r="E496" s="64"/>
      <c r="F496" s="59" t="str">
        <f t="shared" si="14"/>
        <v/>
      </c>
      <c r="G496" s="59" t="str">
        <f t="shared" si="15"/>
        <v/>
      </c>
    </row>
    <row r="497" spans="1:7" hidden="1">
      <c r="A497" s="41" t="s">
        <v>906</v>
      </c>
      <c r="B497" s="66" t="s">
        <v>907</v>
      </c>
      <c r="C497" s="64"/>
      <c r="D497" s="64"/>
      <c r="E497" s="64"/>
      <c r="F497" s="59" t="str">
        <f t="shared" si="14"/>
        <v/>
      </c>
      <c r="G497" s="59" t="str">
        <f t="shared" si="15"/>
        <v/>
      </c>
    </row>
    <row r="498" spans="1:7" hidden="1">
      <c r="A498" s="41" t="s">
        <v>908</v>
      </c>
      <c r="B498" s="66" t="s">
        <v>909</v>
      </c>
      <c r="C498" s="64"/>
      <c r="D498" s="64"/>
      <c r="E498" s="64"/>
      <c r="F498" s="59" t="str">
        <f t="shared" si="14"/>
        <v/>
      </c>
      <c r="G498" s="59" t="str">
        <f t="shared" si="15"/>
        <v/>
      </c>
    </row>
    <row r="499" spans="1:7" hidden="1">
      <c r="A499" s="60" t="s">
        <v>910</v>
      </c>
      <c r="B499" s="72" t="s">
        <v>911</v>
      </c>
      <c r="C499" s="62">
        <f>SUM(C500:C502)</f>
        <v>0</v>
      </c>
      <c r="D499" s="62">
        <f>SUM(D500:D502)</f>
        <v>19</v>
      </c>
      <c r="E499" s="62">
        <f>SUM(E500:E502)</f>
        <v>51</v>
      </c>
      <c r="F499" s="59" t="str">
        <f t="shared" si="14"/>
        <v/>
      </c>
      <c r="G499" s="59">
        <f t="shared" si="15"/>
        <v>268.39999999999998</v>
      </c>
    </row>
    <row r="500" spans="1:7" hidden="1">
      <c r="A500" s="41" t="s">
        <v>912</v>
      </c>
      <c r="B500" s="66" t="s">
        <v>913</v>
      </c>
      <c r="C500" s="64"/>
      <c r="D500" s="64">
        <v>19</v>
      </c>
      <c r="E500" s="64">
        <v>51</v>
      </c>
      <c r="F500" s="59" t="str">
        <f t="shared" si="14"/>
        <v/>
      </c>
      <c r="G500" s="59">
        <f t="shared" si="15"/>
        <v>268.39999999999998</v>
      </c>
    </row>
    <row r="501" spans="1:7" hidden="1">
      <c r="A501" s="41" t="s">
        <v>914</v>
      </c>
      <c r="B501" s="66" t="s">
        <v>915</v>
      </c>
      <c r="C501" s="64"/>
      <c r="D501" s="64"/>
      <c r="E501" s="64"/>
      <c r="F501" s="59" t="str">
        <f t="shared" si="14"/>
        <v/>
      </c>
      <c r="G501" s="59" t="str">
        <f t="shared" si="15"/>
        <v/>
      </c>
    </row>
    <row r="502" spans="1:7" hidden="1">
      <c r="A502" s="41" t="s">
        <v>916</v>
      </c>
      <c r="B502" s="66" t="s">
        <v>917</v>
      </c>
      <c r="C502" s="64"/>
      <c r="D502" s="64"/>
      <c r="E502" s="64"/>
      <c r="F502" s="59" t="str">
        <f t="shared" si="14"/>
        <v/>
      </c>
      <c r="G502" s="59" t="str">
        <f t="shared" si="15"/>
        <v/>
      </c>
    </row>
    <row r="503" spans="1:7" hidden="1">
      <c r="A503" s="38" t="s">
        <v>918</v>
      </c>
      <c r="B503" s="58" t="s">
        <v>919</v>
      </c>
      <c r="C503" s="59">
        <f>SUM(C504,C523,C531,C533,C542,C546,C556,C565,C572,C580,C589,C594,C597,C600,C603,C606,C609,C613,C617,C625,C628)</f>
        <v>57177</v>
      </c>
      <c r="D503" s="59">
        <f>SUM(D504,D523,D531,D533,D542,D546,D556,D565,D572,D580,D589,D594,D597,D600,D603,D606,D609,D613,D617,D625,D628)</f>
        <v>64778</v>
      </c>
      <c r="E503" s="59">
        <f>SUM(E504,E523,E531,E533,E542,E546,E556,E565,E572,E580,E589,E594,E597,E600,E603,E606,E609,E613,E617,E625,E628)</f>
        <v>44179</v>
      </c>
      <c r="F503" s="59">
        <f t="shared" si="14"/>
        <v>77.3</v>
      </c>
      <c r="G503" s="59">
        <f t="shared" si="15"/>
        <v>68.2</v>
      </c>
    </row>
    <row r="504" spans="1:7" hidden="1">
      <c r="A504" s="60" t="s">
        <v>920</v>
      </c>
      <c r="B504" s="72" t="s">
        <v>921</v>
      </c>
      <c r="C504" s="62">
        <f>SUM(C505:C522)</f>
        <v>1298</v>
      </c>
      <c r="D504" s="62">
        <f>SUM(D505:D522)</f>
        <v>1450</v>
      </c>
      <c r="E504" s="62">
        <f>SUM(E505:E522)</f>
        <v>1351</v>
      </c>
      <c r="F504" s="59">
        <f t="shared" si="14"/>
        <v>104.1</v>
      </c>
      <c r="G504" s="59">
        <f t="shared" si="15"/>
        <v>93.2</v>
      </c>
    </row>
    <row r="505" spans="1:7" hidden="1">
      <c r="A505" s="41" t="s">
        <v>922</v>
      </c>
      <c r="B505" s="66" t="s">
        <v>93</v>
      </c>
      <c r="C505" s="64">
        <v>935</v>
      </c>
      <c r="D505" s="64">
        <v>973</v>
      </c>
      <c r="E505" s="64">
        <v>833</v>
      </c>
      <c r="F505" s="59">
        <f t="shared" si="14"/>
        <v>89.1</v>
      </c>
      <c r="G505" s="59">
        <f t="shared" si="15"/>
        <v>85.6</v>
      </c>
    </row>
    <row r="506" spans="1:7" hidden="1">
      <c r="A506" s="41" t="s">
        <v>923</v>
      </c>
      <c r="B506" s="66" t="s">
        <v>95</v>
      </c>
      <c r="C506" s="64">
        <v>12</v>
      </c>
      <c r="D506" s="64">
        <v>5</v>
      </c>
      <c r="E506" s="64"/>
      <c r="F506" s="59">
        <f t="shared" si="14"/>
        <v>0</v>
      </c>
      <c r="G506" s="59">
        <f t="shared" si="15"/>
        <v>0</v>
      </c>
    </row>
    <row r="507" spans="1:7" hidden="1">
      <c r="A507" s="41" t="s">
        <v>924</v>
      </c>
      <c r="B507" s="66" t="s">
        <v>97</v>
      </c>
      <c r="C507" s="64"/>
      <c r="D507" s="64"/>
      <c r="E507" s="64"/>
      <c r="F507" s="59" t="str">
        <f t="shared" si="14"/>
        <v/>
      </c>
      <c r="G507" s="59" t="str">
        <f t="shared" si="15"/>
        <v/>
      </c>
    </row>
    <row r="508" spans="1:7" hidden="1">
      <c r="A508" s="41" t="s">
        <v>925</v>
      </c>
      <c r="B508" s="66" t="s">
        <v>926</v>
      </c>
      <c r="C508" s="64"/>
      <c r="D508" s="64"/>
      <c r="E508" s="64"/>
      <c r="F508" s="59" t="str">
        <f t="shared" si="14"/>
        <v/>
      </c>
      <c r="G508" s="59" t="str">
        <f t="shared" si="15"/>
        <v/>
      </c>
    </row>
    <row r="509" spans="1:7" hidden="1">
      <c r="A509" s="41" t="s">
        <v>927</v>
      </c>
      <c r="B509" s="66" t="s">
        <v>928</v>
      </c>
      <c r="C509" s="64">
        <v>14</v>
      </c>
      <c r="D509" s="64">
        <v>4</v>
      </c>
      <c r="E509" s="64"/>
      <c r="F509" s="59">
        <f t="shared" si="14"/>
        <v>0</v>
      </c>
      <c r="G509" s="59">
        <f t="shared" si="15"/>
        <v>0</v>
      </c>
    </row>
    <row r="510" spans="1:7" hidden="1">
      <c r="A510" s="41" t="s">
        <v>929</v>
      </c>
      <c r="B510" s="66" t="s">
        <v>930</v>
      </c>
      <c r="C510" s="64"/>
      <c r="D510" s="64"/>
      <c r="E510" s="64"/>
      <c r="F510" s="59" t="str">
        <f t="shared" si="14"/>
        <v/>
      </c>
      <c r="G510" s="59" t="str">
        <f t="shared" si="15"/>
        <v/>
      </c>
    </row>
    <row r="511" spans="1:7" hidden="1">
      <c r="A511" s="41" t="s">
        <v>931</v>
      </c>
      <c r="B511" s="66" t="s">
        <v>932</v>
      </c>
      <c r="C511" s="64"/>
      <c r="D511" s="64"/>
      <c r="E511" s="64"/>
      <c r="F511" s="59" t="str">
        <f t="shared" si="14"/>
        <v/>
      </c>
      <c r="G511" s="59" t="str">
        <f t="shared" si="15"/>
        <v/>
      </c>
    </row>
    <row r="512" spans="1:7" hidden="1">
      <c r="A512" s="41" t="s">
        <v>933</v>
      </c>
      <c r="B512" s="66" t="s">
        <v>194</v>
      </c>
      <c r="C512" s="64"/>
      <c r="D512" s="64">
        <v>8</v>
      </c>
      <c r="E512" s="64"/>
      <c r="F512" s="59" t="str">
        <f t="shared" si="14"/>
        <v/>
      </c>
      <c r="G512" s="59">
        <f t="shared" si="15"/>
        <v>0</v>
      </c>
    </row>
    <row r="513" spans="1:7" hidden="1">
      <c r="A513" s="41" t="s">
        <v>934</v>
      </c>
      <c r="B513" s="66" t="s">
        <v>935</v>
      </c>
      <c r="C513" s="64"/>
      <c r="D513" s="64"/>
      <c r="E513" s="64"/>
      <c r="F513" s="59" t="str">
        <f t="shared" si="14"/>
        <v/>
      </c>
      <c r="G513" s="59" t="str">
        <f t="shared" si="15"/>
        <v/>
      </c>
    </row>
    <row r="514" spans="1:7" hidden="1">
      <c r="A514" s="41" t="s">
        <v>936</v>
      </c>
      <c r="B514" s="66" t="s">
        <v>937</v>
      </c>
      <c r="C514" s="64"/>
      <c r="D514" s="64"/>
      <c r="E514" s="64"/>
      <c r="F514" s="59" t="str">
        <f t="shared" si="14"/>
        <v/>
      </c>
      <c r="G514" s="59" t="str">
        <f t="shared" si="15"/>
        <v/>
      </c>
    </row>
    <row r="515" spans="1:7" hidden="1">
      <c r="A515" s="41" t="s">
        <v>938</v>
      </c>
      <c r="B515" s="66" t="s">
        <v>939</v>
      </c>
      <c r="C515" s="64"/>
      <c r="D515" s="64"/>
      <c r="E515" s="64"/>
      <c r="F515" s="59" t="str">
        <f t="shared" si="14"/>
        <v/>
      </c>
      <c r="G515" s="59" t="str">
        <f t="shared" si="15"/>
        <v/>
      </c>
    </row>
    <row r="516" spans="1:7" hidden="1">
      <c r="A516" s="41" t="s">
        <v>940</v>
      </c>
      <c r="B516" s="66" t="s">
        <v>941</v>
      </c>
      <c r="C516" s="64"/>
      <c r="D516" s="64"/>
      <c r="E516" s="64"/>
      <c r="F516" s="59" t="str">
        <f t="shared" si="14"/>
        <v/>
      </c>
      <c r="G516" s="59" t="str">
        <f t="shared" si="15"/>
        <v/>
      </c>
    </row>
    <row r="517" spans="1:7" hidden="1">
      <c r="A517" s="41" t="s">
        <v>942</v>
      </c>
      <c r="B517" s="66" t="s">
        <v>943</v>
      </c>
      <c r="C517" s="64"/>
      <c r="D517" s="64"/>
      <c r="E517" s="64"/>
      <c r="F517" s="59" t="str">
        <f t="shared" si="14"/>
        <v/>
      </c>
      <c r="G517" s="59" t="str">
        <f t="shared" si="15"/>
        <v/>
      </c>
    </row>
    <row r="518" spans="1:7" hidden="1">
      <c r="A518" s="41" t="s">
        <v>944</v>
      </c>
      <c r="B518" s="66" t="s">
        <v>945</v>
      </c>
      <c r="C518" s="64"/>
      <c r="D518" s="64"/>
      <c r="E518" s="64"/>
      <c r="F518" s="59" t="str">
        <f t="shared" ref="F518:F581" si="16">IF(C518=0,"",ROUND(E518/C518*100,1))</f>
        <v/>
      </c>
      <c r="G518" s="59" t="str">
        <f t="shared" ref="G518:G581" si="17">IF(D518=0,"",ROUND(E518/D518*100,1))</f>
        <v/>
      </c>
    </row>
    <row r="519" spans="1:7" hidden="1">
      <c r="A519" s="41" t="s">
        <v>946</v>
      </c>
      <c r="B519" s="66" t="s">
        <v>947</v>
      </c>
      <c r="C519" s="64"/>
      <c r="D519" s="64"/>
      <c r="E519" s="64"/>
      <c r="F519" s="59" t="str">
        <f t="shared" si="16"/>
        <v/>
      </c>
      <c r="G519" s="59" t="str">
        <f t="shared" si="17"/>
        <v/>
      </c>
    </row>
    <row r="520" spans="1:7" hidden="1">
      <c r="A520" s="41" t="s">
        <v>948</v>
      </c>
      <c r="B520" s="66" t="s">
        <v>949</v>
      </c>
      <c r="C520" s="64"/>
      <c r="D520" s="64"/>
      <c r="E520" s="64"/>
      <c r="F520" s="59" t="str">
        <f t="shared" si="16"/>
        <v/>
      </c>
      <c r="G520" s="59" t="str">
        <f t="shared" si="17"/>
        <v/>
      </c>
    </row>
    <row r="521" spans="1:7" hidden="1">
      <c r="A521" s="41" t="s">
        <v>950</v>
      </c>
      <c r="B521" s="66" t="s">
        <v>111</v>
      </c>
      <c r="C521" s="64">
        <v>335</v>
      </c>
      <c r="D521" s="64">
        <v>458</v>
      </c>
      <c r="E521" s="64">
        <v>511</v>
      </c>
      <c r="F521" s="59">
        <f t="shared" si="16"/>
        <v>152.5</v>
      </c>
      <c r="G521" s="59">
        <f t="shared" si="17"/>
        <v>111.6</v>
      </c>
    </row>
    <row r="522" spans="1:7" hidden="1">
      <c r="A522" s="41" t="s">
        <v>951</v>
      </c>
      <c r="B522" s="66" t="s">
        <v>952</v>
      </c>
      <c r="C522" s="64">
        <v>2</v>
      </c>
      <c r="D522" s="64">
        <v>2</v>
      </c>
      <c r="E522" s="64">
        <v>7</v>
      </c>
      <c r="F522" s="59">
        <f t="shared" si="16"/>
        <v>350</v>
      </c>
      <c r="G522" s="59">
        <f t="shared" si="17"/>
        <v>350</v>
      </c>
    </row>
    <row r="523" spans="1:7" hidden="1">
      <c r="A523" s="60" t="s">
        <v>953</v>
      </c>
      <c r="B523" s="72" t="s">
        <v>954</v>
      </c>
      <c r="C523" s="62">
        <f>SUM(C524:C530)</f>
        <v>697</v>
      </c>
      <c r="D523" s="62">
        <f>SUM(D524:D530)</f>
        <v>1171</v>
      </c>
      <c r="E523" s="62">
        <f>SUM(E524:E530)</f>
        <v>1317</v>
      </c>
      <c r="F523" s="59">
        <f t="shared" si="16"/>
        <v>189</v>
      </c>
      <c r="G523" s="59">
        <f t="shared" si="17"/>
        <v>112.5</v>
      </c>
    </row>
    <row r="524" spans="1:7" hidden="1">
      <c r="A524" s="41" t="s">
        <v>955</v>
      </c>
      <c r="B524" s="66" t="s">
        <v>93</v>
      </c>
      <c r="C524" s="64">
        <v>430</v>
      </c>
      <c r="D524" s="64">
        <v>437</v>
      </c>
      <c r="E524" s="64">
        <v>551</v>
      </c>
      <c r="F524" s="59">
        <f t="shared" si="16"/>
        <v>128.1</v>
      </c>
      <c r="G524" s="59">
        <f t="shared" si="17"/>
        <v>126.1</v>
      </c>
    </row>
    <row r="525" spans="1:7" hidden="1">
      <c r="A525" s="41" t="s">
        <v>956</v>
      </c>
      <c r="B525" s="66" t="s">
        <v>95</v>
      </c>
      <c r="C525" s="64"/>
      <c r="D525" s="64"/>
      <c r="E525" s="64"/>
      <c r="F525" s="59" t="str">
        <f t="shared" si="16"/>
        <v/>
      </c>
      <c r="G525" s="59" t="str">
        <f t="shared" si="17"/>
        <v/>
      </c>
    </row>
    <row r="526" spans="1:7" hidden="1">
      <c r="A526" s="41" t="s">
        <v>957</v>
      </c>
      <c r="B526" s="66" t="s">
        <v>97</v>
      </c>
      <c r="C526" s="64"/>
      <c r="D526" s="64"/>
      <c r="E526" s="64"/>
      <c r="F526" s="59" t="str">
        <f t="shared" si="16"/>
        <v/>
      </c>
      <c r="G526" s="59" t="str">
        <f t="shared" si="17"/>
        <v/>
      </c>
    </row>
    <row r="527" spans="1:7" hidden="1">
      <c r="A527" s="41" t="s">
        <v>958</v>
      </c>
      <c r="B527" s="66" t="s">
        <v>959</v>
      </c>
      <c r="C527" s="64"/>
      <c r="D527" s="64"/>
      <c r="E527" s="64"/>
      <c r="F527" s="59" t="str">
        <f t="shared" si="16"/>
        <v/>
      </c>
      <c r="G527" s="59" t="str">
        <f t="shared" si="17"/>
        <v/>
      </c>
    </row>
    <row r="528" spans="1:7" hidden="1">
      <c r="A528" s="41" t="s">
        <v>960</v>
      </c>
      <c r="B528" s="66" t="s">
        <v>961</v>
      </c>
      <c r="C528" s="64"/>
      <c r="D528" s="64"/>
      <c r="E528" s="64"/>
      <c r="F528" s="59" t="str">
        <f t="shared" si="16"/>
        <v/>
      </c>
      <c r="G528" s="59" t="str">
        <f t="shared" si="17"/>
        <v/>
      </c>
    </row>
    <row r="529" spans="1:7" hidden="1">
      <c r="A529" s="41" t="s">
        <v>962</v>
      </c>
      <c r="B529" s="66" t="s">
        <v>963</v>
      </c>
      <c r="C529" s="64"/>
      <c r="D529" s="64"/>
      <c r="E529" s="64"/>
      <c r="F529" s="59" t="str">
        <f t="shared" si="16"/>
        <v/>
      </c>
      <c r="G529" s="59" t="str">
        <f t="shared" si="17"/>
        <v/>
      </c>
    </row>
    <row r="530" spans="1:7" hidden="1">
      <c r="A530" s="41" t="s">
        <v>964</v>
      </c>
      <c r="B530" s="66" t="s">
        <v>965</v>
      </c>
      <c r="C530" s="64">
        <v>267</v>
      </c>
      <c r="D530" s="64">
        <v>734</v>
      </c>
      <c r="E530" s="64">
        <v>766</v>
      </c>
      <c r="F530" s="59">
        <f t="shared" si="16"/>
        <v>286.89999999999998</v>
      </c>
      <c r="G530" s="59">
        <f t="shared" si="17"/>
        <v>104.4</v>
      </c>
    </row>
    <row r="531" spans="1:7" hidden="1">
      <c r="A531" s="60" t="s">
        <v>966</v>
      </c>
      <c r="B531" s="72" t="s">
        <v>967</v>
      </c>
      <c r="C531" s="62">
        <f>SUM(C532)</f>
        <v>0</v>
      </c>
      <c r="D531" s="62">
        <f>SUM(D532)</f>
        <v>0</v>
      </c>
      <c r="E531" s="62">
        <f>SUM(E532)</f>
        <v>0</v>
      </c>
      <c r="F531" s="59" t="str">
        <f t="shared" si="16"/>
        <v/>
      </c>
      <c r="G531" s="59" t="str">
        <f t="shared" si="17"/>
        <v/>
      </c>
    </row>
    <row r="532" spans="1:7" hidden="1">
      <c r="A532" s="41" t="s">
        <v>968</v>
      </c>
      <c r="B532" s="66" t="s">
        <v>969</v>
      </c>
      <c r="C532" s="64"/>
      <c r="D532" s="64"/>
      <c r="E532" s="64"/>
      <c r="F532" s="59" t="str">
        <f t="shared" si="16"/>
        <v/>
      </c>
      <c r="G532" s="59" t="str">
        <f t="shared" si="17"/>
        <v/>
      </c>
    </row>
    <row r="533" spans="1:7" hidden="1">
      <c r="A533" s="60" t="s">
        <v>970</v>
      </c>
      <c r="B533" s="72" t="s">
        <v>971</v>
      </c>
      <c r="C533" s="62">
        <f>SUM(C534:C541)</f>
        <v>24278</v>
      </c>
      <c r="D533" s="62">
        <f>SUM(D534:D541)</f>
        <v>26413</v>
      </c>
      <c r="E533" s="62">
        <f>SUM(E534:E541)</f>
        <v>24054</v>
      </c>
      <c r="F533" s="59">
        <f t="shared" si="16"/>
        <v>99.1</v>
      </c>
      <c r="G533" s="59">
        <f t="shared" si="17"/>
        <v>91.1</v>
      </c>
    </row>
    <row r="534" spans="1:7" hidden="1">
      <c r="A534" s="41" t="s">
        <v>972</v>
      </c>
      <c r="B534" s="66" t="s">
        <v>973</v>
      </c>
      <c r="C534" s="64">
        <v>2100</v>
      </c>
      <c r="D534" s="64">
        <v>2356</v>
      </c>
      <c r="E534" s="64">
        <v>2414</v>
      </c>
      <c r="F534" s="59">
        <f t="shared" si="16"/>
        <v>115</v>
      </c>
      <c r="G534" s="59">
        <f t="shared" si="17"/>
        <v>102.5</v>
      </c>
    </row>
    <row r="535" spans="1:7" hidden="1">
      <c r="A535" s="41" t="s">
        <v>974</v>
      </c>
      <c r="B535" s="66" t="s">
        <v>975</v>
      </c>
      <c r="C535" s="64">
        <v>4000</v>
      </c>
      <c r="D535" s="64">
        <v>4512</v>
      </c>
      <c r="E535" s="64">
        <v>5572</v>
      </c>
      <c r="F535" s="59">
        <f t="shared" si="16"/>
        <v>139.30000000000001</v>
      </c>
      <c r="G535" s="59">
        <f t="shared" si="17"/>
        <v>123.5</v>
      </c>
    </row>
    <row r="536" spans="1:7" hidden="1">
      <c r="A536" s="41" t="s">
        <v>976</v>
      </c>
      <c r="B536" s="66" t="s">
        <v>977</v>
      </c>
      <c r="C536" s="64"/>
      <c r="D536" s="64"/>
      <c r="E536" s="64"/>
      <c r="F536" s="59" t="str">
        <f t="shared" si="16"/>
        <v/>
      </c>
      <c r="G536" s="59" t="str">
        <f t="shared" si="17"/>
        <v/>
      </c>
    </row>
    <row r="537" spans="1:7" hidden="1">
      <c r="A537" s="41" t="s">
        <v>978</v>
      </c>
      <c r="B537" s="66" t="s">
        <v>979</v>
      </c>
      <c r="C537" s="64">
        <v>8982</v>
      </c>
      <c r="D537" s="64">
        <v>8718</v>
      </c>
      <c r="E537" s="64">
        <v>9984</v>
      </c>
      <c r="F537" s="59">
        <f t="shared" si="16"/>
        <v>111.2</v>
      </c>
      <c r="G537" s="59">
        <f t="shared" si="17"/>
        <v>114.5</v>
      </c>
    </row>
    <row r="538" spans="1:7" hidden="1">
      <c r="A538" s="41" t="s">
        <v>980</v>
      </c>
      <c r="B538" s="66" t="s">
        <v>981</v>
      </c>
      <c r="C538" s="64">
        <v>114</v>
      </c>
      <c r="D538" s="64">
        <v>101</v>
      </c>
      <c r="E538" s="64">
        <v>84</v>
      </c>
      <c r="F538" s="59">
        <f t="shared" si="16"/>
        <v>73.7</v>
      </c>
      <c r="G538" s="59">
        <f t="shared" si="17"/>
        <v>83.2</v>
      </c>
    </row>
    <row r="539" spans="1:7" hidden="1">
      <c r="A539" s="41" t="s">
        <v>982</v>
      </c>
      <c r="B539" s="66" t="s">
        <v>983</v>
      </c>
      <c r="C539" s="64">
        <v>9082</v>
      </c>
      <c r="D539" s="64">
        <v>10726</v>
      </c>
      <c r="E539" s="64">
        <v>6000</v>
      </c>
      <c r="F539" s="59">
        <f t="shared" si="16"/>
        <v>66.099999999999994</v>
      </c>
      <c r="G539" s="59">
        <f t="shared" si="17"/>
        <v>55.9</v>
      </c>
    </row>
    <row r="540" spans="1:7" hidden="1">
      <c r="A540" s="41" t="s">
        <v>984</v>
      </c>
      <c r="B540" s="66" t="s">
        <v>985</v>
      </c>
      <c r="C540" s="64"/>
      <c r="D540" s="64"/>
      <c r="E540" s="64"/>
      <c r="F540" s="59" t="str">
        <f t="shared" si="16"/>
        <v/>
      </c>
      <c r="G540" s="59" t="str">
        <f t="shared" si="17"/>
        <v/>
      </c>
    </row>
    <row r="541" spans="1:7" hidden="1">
      <c r="A541" s="41" t="s">
        <v>986</v>
      </c>
      <c r="B541" s="66" t="s">
        <v>987</v>
      </c>
      <c r="C541" s="64"/>
      <c r="D541" s="64"/>
      <c r="E541" s="64"/>
      <c r="F541" s="59" t="str">
        <f t="shared" si="16"/>
        <v/>
      </c>
      <c r="G541" s="59" t="str">
        <f t="shared" si="17"/>
        <v/>
      </c>
    </row>
    <row r="542" spans="1:7" hidden="1">
      <c r="A542" s="60" t="s">
        <v>988</v>
      </c>
      <c r="B542" s="72" t="s">
        <v>989</v>
      </c>
      <c r="C542" s="62">
        <f>SUM(C543:C545)</f>
        <v>0</v>
      </c>
      <c r="D542" s="62">
        <f>SUM(D543:D545)</f>
        <v>0</v>
      </c>
      <c r="E542" s="62">
        <f>SUM(E543:E545)</f>
        <v>0</v>
      </c>
      <c r="F542" s="59" t="str">
        <f t="shared" si="16"/>
        <v/>
      </c>
      <c r="G542" s="59" t="str">
        <f t="shared" si="17"/>
        <v/>
      </c>
    </row>
    <row r="543" spans="1:7" hidden="1">
      <c r="A543" s="41" t="s">
        <v>990</v>
      </c>
      <c r="B543" s="66" t="s">
        <v>991</v>
      </c>
      <c r="C543" s="64"/>
      <c r="D543" s="64"/>
      <c r="E543" s="64"/>
      <c r="F543" s="59" t="str">
        <f t="shared" si="16"/>
        <v/>
      </c>
      <c r="G543" s="59" t="str">
        <f t="shared" si="17"/>
        <v/>
      </c>
    </row>
    <row r="544" spans="1:7" hidden="1">
      <c r="A544" s="41" t="s">
        <v>992</v>
      </c>
      <c r="B544" s="66" t="s">
        <v>993</v>
      </c>
      <c r="C544" s="64"/>
      <c r="D544" s="64"/>
      <c r="E544" s="64"/>
      <c r="F544" s="59" t="str">
        <f t="shared" si="16"/>
        <v/>
      </c>
      <c r="G544" s="59" t="str">
        <f t="shared" si="17"/>
        <v/>
      </c>
    </row>
    <row r="545" spans="1:7" hidden="1">
      <c r="A545" s="41" t="s">
        <v>994</v>
      </c>
      <c r="B545" s="66" t="s">
        <v>995</v>
      </c>
      <c r="C545" s="64"/>
      <c r="D545" s="64"/>
      <c r="E545" s="64"/>
      <c r="F545" s="59" t="str">
        <f t="shared" si="16"/>
        <v/>
      </c>
      <c r="G545" s="59" t="str">
        <f t="shared" si="17"/>
        <v/>
      </c>
    </row>
    <row r="546" spans="1:7" hidden="1">
      <c r="A546" s="60" t="s">
        <v>996</v>
      </c>
      <c r="B546" s="72" t="s">
        <v>997</v>
      </c>
      <c r="C546" s="62">
        <f>SUM(C547:C555)</f>
        <v>938</v>
      </c>
      <c r="D546" s="62">
        <f>SUM(D547:D555)</f>
        <v>1979</v>
      </c>
      <c r="E546" s="62">
        <f>SUM(E547:E555)</f>
        <v>1542</v>
      </c>
      <c r="F546" s="59">
        <f t="shared" si="16"/>
        <v>164.4</v>
      </c>
      <c r="G546" s="59">
        <f t="shared" si="17"/>
        <v>77.900000000000006</v>
      </c>
    </row>
    <row r="547" spans="1:7" hidden="1">
      <c r="A547" s="41" t="s">
        <v>998</v>
      </c>
      <c r="B547" s="66" t="s">
        <v>999</v>
      </c>
      <c r="C547" s="64">
        <v>938</v>
      </c>
      <c r="D547" s="64">
        <v>9</v>
      </c>
      <c r="E547" s="64">
        <v>1447</v>
      </c>
      <c r="F547" s="59">
        <f t="shared" si="16"/>
        <v>154.30000000000001</v>
      </c>
      <c r="G547" s="59">
        <f t="shared" si="17"/>
        <v>16077.8</v>
      </c>
    </row>
    <row r="548" spans="1:7" hidden="1">
      <c r="A548" s="41" t="s">
        <v>1000</v>
      </c>
      <c r="B548" s="66" t="s">
        <v>1001</v>
      </c>
      <c r="C548" s="64"/>
      <c r="D548" s="64">
        <v>151</v>
      </c>
      <c r="E548" s="64">
        <v>56</v>
      </c>
      <c r="F548" s="59" t="str">
        <f t="shared" si="16"/>
        <v/>
      </c>
      <c r="G548" s="59">
        <f t="shared" si="17"/>
        <v>37.1</v>
      </c>
    </row>
    <row r="549" spans="1:7" hidden="1">
      <c r="A549" s="41" t="s">
        <v>1002</v>
      </c>
      <c r="B549" s="66" t="s">
        <v>1003</v>
      </c>
      <c r="C549" s="64"/>
      <c r="D549" s="64">
        <v>778</v>
      </c>
      <c r="E549" s="64">
        <v>39</v>
      </c>
      <c r="F549" s="59" t="str">
        <f t="shared" si="16"/>
        <v/>
      </c>
      <c r="G549" s="59">
        <f t="shared" si="17"/>
        <v>5</v>
      </c>
    </row>
    <row r="550" spans="1:7" hidden="1">
      <c r="A550" s="41" t="s">
        <v>1004</v>
      </c>
      <c r="B550" s="66" t="s">
        <v>1005</v>
      </c>
      <c r="C550" s="64"/>
      <c r="D550" s="64">
        <v>966</v>
      </c>
      <c r="E550" s="64"/>
      <c r="F550" s="59" t="str">
        <f t="shared" si="16"/>
        <v/>
      </c>
      <c r="G550" s="59">
        <f t="shared" si="17"/>
        <v>0</v>
      </c>
    </row>
    <row r="551" spans="1:7" hidden="1">
      <c r="A551" s="41" t="s">
        <v>1006</v>
      </c>
      <c r="B551" s="66" t="s">
        <v>1007</v>
      </c>
      <c r="C551" s="64"/>
      <c r="D551" s="64"/>
      <c r="E551" s="64"/>
      <c r="F551" s="59" t="str">
        <f t="shared" si="16"/>
        <v/>
      </c>
      <c r="G551" s="59" t="str">
        <f t="shared" si="17"/>
        <v/>
      </c>
    </row>
    <row r="552" spans="1:7" hidden="1">
      <c r="A552" s="41" t="s">
        <v>1008</v>
      </c>
      <c r="B552" s="66" t="s">
        <v>1009</v>
      </c>
      <c r="C552" s="64"/>
      <c r="D552" s="64">
        <v>40</v>
      </c>
      <c r="E552" s="64"/>
      <c r="F552" s="59" t="str">
        <f t="shared" si="16"/>
        <v/>
      </c>
      <c r="G552" s="59">
        <f t="shared" si="17"/>
        <v>0</v>
      </c>
    </row>
    <row r="553" spans="1:7" hidden="1">
      <c r="A553" s="41" t="s">
        <v>1010</v>
      </c>
      <c r="B553" s="66" t="s">
        <v>1011</v>
      </c>
      <c r="C553" s="64"/>
      <c r="D553" s="64"/>
      <c r="E553" s="64"/>
      <c r="F553" s="59" t="str">
        <f t="shared" si="16"/>
        <v/>
      </c>
      <c r="G553" s="59" t="str">
        <f t="shared" si="17"/>
        <v/>
      </c>
    </row>
    <row r="554" spans="1:7" hidden="1">
      <c r="A554" s="41" t="s">
        <v>1012</v>
      </c>
      <c r="B554" s="66" t="s">
        <v>1013</v>
      </c>
      <c r="C554" s="64"/>
      <c r="D554" s="64"/>
      <c r="E554" s="64"/>
      <c r="F554" s="59" t="str">
        <f t="shared" si="16"/>
        <v/>
      </c>
      <c r="G554" s="59" t="str">
        <f t="shared" si="17"/>
        <v/>
      </c>
    </row>
    <row r="555" spans="1:7" hidden="1">
      <c r="A555" s="41" t="s">
        <v>1014</v>
      </c>
      <c r="B555" s="66" t="s">
        <v>1015</v>
      </c>
      <c r="C555" s="64"/>
      <c r="D555" s="64">
        <v>35</v>
      </c>
      <c r="E555" s="64"/>
      <c r="F555" s="59" t="str">
        <f t="shared" si="16"/>
        <v/>
      </c>
      <c r="G555" s="59">
        <f t="shared" si="17"/>
        <v>0</v>
      </c>
    </row>
    <row r="556" spans="1:7" hidden="1">
      <c r="A556" s="60" t="s">
        <v>1016</v>
      </c>
      <c r="B556" s="72" t="s">
        <v>1017</v>
      </c>
      <c r="C556" s="62">
        <f>SUM(C557:C564)</f>
        <v>3755</v>
      </c>
      <c r="D556" s="62">
        <f>SUM(D557:D564)</f>
        <v>5519</v>
      </c>
      <c r="E556" s="62">
        <f>SUM(E557:E564)</f>
        <v>4518</v>
      </c>
      <c r="F556" s="59">
        <f t="shared" si="16"/>
        <v>120.3</v>
      </c>
      <c r="G556" s="59">
        <f t="shared" si="17"/>
        <v>81.900000000000006</v>
      </c>
    </row>
    <row r="557" spans="1:7" hidden="1">
      <c r="A557" s="41" t="s">
        <v>1018</v>
      </c>
      <c r="B557" s="66" t="s">
        <v>1019</v>
      </c>
      <c r="C557" s="64">
        <v>96</v>
      </c>
      <c r="D557" s="64">
        <v>1604</v>
      </c>
      <c r="E557" s="64">
        <v>176</v>
      </c>
      <c r="F557" s="59">
        <f t="shared" si="16"/>
        <v>183.3</v>
      </c>
      <c r="G557" s="59">
        <f t="shared" si="17"/>
        <v>11</v>
      </c>
    </row>
    <row r="558" spans="1:7" hidden="1">
      <c r="A558" s="41" t="s">
        <v>1020</v>
      </c>
      <c r="B558" s="66" t="s">
        <v>1021</v>
      </c>
      <c r="C558" s="64">
        <v>693</v>
      </c>
      <c r="D558" s="64">
        <v>975</v>
      </c>
      <c r="E558" s="64">
        <v>853</v>
      </c>
      <c r="F558" s="59">
        <f t="shared" si="16"/>
        <v>123.1</v>
      </c>
      <c r="G558" s="59">
        <f t="shared" si="17"/>
        <v>87.5</v>
      </c>
    </row>
    <row r="559" spans="1:7" hidden="1">
      <c r="A559" s="41" t="s">
        <v>1022</v>
      </c>
      <c r="B559" s="66" t="s">
        <v>1023</v>
      </c>
      <c r="C559" s="64">
        <v>1266</v>
      </c>
      <c r="D559" s="64">
        <v>1178</v>
      </c>
      <c r="E559" s="64">
        <v>1146</v>
      </c>
      <c r="F559" s="59">
        <f t="shared" si="16"/>
        <v>90.5</v>
      </c>
      <c r="G559" s="59">
        <f t="shared" si="17"/>
        <v>97.3</v>
      </c>
    </row>
    <row r="560" spans="1:7" hidden="1">
      <c r="A560" s="41" t="s">
        <v>1024</v>
      </c>
      <c r="B560" s="66" t="s">
        <v>1025</v>
      </c>
      <c r="C560" s="64">
        <v>1056</v>
      </c>
      <c r="D560" s="64">
        <v>982</v>
      </c>
      <c r="E560" s="64">
        <v>1160</v>
      </c>
      <c r="F560" s="59">
        <f t="shared" si="16"/>
        <v>109.8</v>
      </c>
      <c r="G560" s="59">
        <f t="shared" si="17"/>
        <v>118.1</v>
      </c>
    </row>
    <row r="561" spans="1:7" hidden="1">
      <c r="A561" s="41" t="s">
        <v>1026</v>
      </c>
      <c r="B561" s="66" t="s">
        <v>1027</v>
      </c>
      <c r="C561" s="64">
        <v>530</v>
      </c>
      <c r="D561" s="64">
        <v>691</v>
      </c>
      <c r="E561" s="64">
        <v>696</v>
      </c>
      <c r="F561" s="59">
        <f t="shared" si="16"/>
        <v>131.30000000000001</v>
      </c>
      <c r="G561" s="59">
        <f t="shared" si="17"/>
        <v>100.7</v>
      </c>
    </row>
    <row r="562" spans="1:7" hidden="1">
      <c r="A562" s="41" t="s">
        <v>1028</v>
      </c>
      <c r="B562" s="66" t="s">
        <v>1029</v>
      </c>
      <c r="C562" s="64"/>
      <c r="D562" s="64"/>
      <c r="E562" s="64"/>
      <c r="F562" s="59" t="str">
        <f t="shared" si="16"/>
        <v/>
      </c>
      <c r="G562" s="59" t="str">
        <f t="shared" si="17"/>
        <v/>
      </c>
    </row>
    <row r="563" spans="1:7" hidden="1">
      <c r="A563" s="41" t="s">
        <v>1030</v>
      </c>
      <c r="B563" s="66" t="s">
        <v>1031</v>
      </c>
      <c r="C563" s="64"/>
      <c r="D563" s="64"/>
      <c r="E563" s="64"/>
      <c r="F563" s="59" t="str">
        <f t="shared" si="16"/>
        <v/>
      </c>
      <c r="G563" s="59" t="str">
        <f t="shared" si="17"/>
        <v/>
      </c>
    </row>
    <row r="564" spans="1:7" hidden="1">
      <c r="A564" s="41" t="s">
        <v>1032</v>
      </c>
      <c r="B564" s="66" t="s">
        <v>1033</v>
      </c>
      <c r="C564" s="64">
        <v>114</v>
      </c>
      <c r="D564" s="64">
        <v>89</v>
      </c>
      <c r="E564" s="64">
        <v>487</v>
      </c>
      <c r="F564" s="59">
        <f t="shared" si="16"/>
        <v>427.2</v>
      </c>
      <c r="G564" s="59">
        <f t="shared" si="17"/>
        <v>547.20000000000005</v>
      </c>
    </row>
    <row r="565" spans="1:7" hidden="1">
      <c r="A565" s="60" t="s">
        <v>1034</v>
      </c>
      <c r="B565" s="72" t="s">
        <v>1035</v>
      </c>
      <c r="C565" s="62">
        <f>SUM(C566:C571)</f>
        <v>1529</v>
      </c>
      <c r="D565" s="62">
        <f>SUM(D566:D571)</f>
        <v>1057</v>
      </c>
      <c r="E565" s="62">
        <f>SUM(E566:E571)</f>
        <v>1473</v>
      </c>
      <c r="F565" s="59">
        <f t="shared" si="16"/>
        <v>96.3</v>
      </c>
      <c r="G565" s="59">
        <f t="shared" si="17"/>
        <v>139.4</v>
      </c>
    </row>
    <row r="566" spans="1:7" hidden="1">
      <c r="A566" s="41" t="s">
        <v>1036</v>
      </c>
      <c r="B566" s="66" t="s">
        <v>1037</v>
      </c>
      <c r="C566" s="64">
        <v>458</v>
      </c>
      <c r="D566" s="64">
        <v>69</v>
      </c>
      <c r="E566" s="64">
        <v>315</v>
      </c>
      <c r="F566" s="59">
        <f t="shared" si="16"/>
        <v>68.8</v>
      </c>
      <c r="G566" s="59">
        <f t="shared" si="17"/>
        <v>456.5</v>
      </c>
    </row>
    <row r="567" spans="1:7" hidden="1">
      <c r="A567" s="41" t="s">
        <v>1038</v>
      </c>
      <c r="B567" s="66" t="s">
        <v>1039</v>
      </c>
      <c r="C567" s="64"/>
      <c r="D567" s="64">
        <v>216</v>
      </c>
      <c r="E567" s="64"/>
      <c r="F567" s="59" t="str">
        <f t="shared" si="16"/>
        <v/>
      </c>
      <c r="G567" s="59">
        <f t="shared" si="17"/>
        <v>0</v>
      </c>
    </row>
    <row r="568" spans="1:7" hidden="1">
      <c r="A568" s="41" t="s">
        <v>1040</v>
      </c>
      <c r="B568" s="66" t="s">
        <v>1041</v>
      </c>
      <c r="C568" s="64"/>
      <c r="D568" s="64">
        <v>9</v>
      </c>
      <c r="E568" s="64">
        <v>15</v>
      </c>
      <c r="F568" s="59" t="str">
        <f t="shared" si="16"/>
        <v/>
      </c>
      <c r="G568" s="59">
        <f t="shared" si="17"/>
        <v>166.7</v>
      </c>
    </row>
    <row r="569" spans="1:7" hidden="1">
      <c r="A569" s="41" t="s">
        <v>1042</v>
      </c>
      <c r="B569" s="66" t="s">
        <v>1043</v>
      </c>
      <c r="C569" s="64"/>
      <c r="D569" s="64">
        <v>4</v>
      </c>
      <c r="E569" s="64">
        <v>1</v>
      </c>
      <c r="F569" s="59" t="str">
        <f t="shared" si="16"/>
        <v/>
      </c>
      <c r="G569" s="59">
        <f t="shared" si="17"/>
        <v>25</v>
      </c>
    </row>
    <row r="570" spans="1:7" hidden="1">
      <c r="A570" s="41" t="s">
        <v>1044</v>
      </c>
      <c r="B570" s="66" t="s">
        <v>1045</v>
      </c>
      <c r="C570" s="64">
        <v>821</v>
      </c>
      <c r="D570" s="64">
        <v>555</v>
      </c>
      <c r="E570" s="64">
        <v>672</v>
      </c>
      <c r="F570" s="59">
        <f t="shared" si="16"/>
        <v>81.900000000000006</v>
      </c>
      <c r="G570" s="59">
        <f t="shared" si="17"/>
        <v>121.1</v>
      </c>
    </row>
    <row r="571" spans="1:7" hidden="1">
      <c r="A571" s="41" t="s">
        <v>1046</v>
      </c>
      <c r="B571" s="66" t="s">
        <v>1047</v>
      </c>
      <c r="C571" s="64">
        <v>250</v>
      </c>
      <c r="D571" s="64">
        <v>204</v>
      </c>
      <c r="E571" s="64">
        <v>470</v>
      </c>
      <c r="F571" s="59">
        <f t="shared" si="16"/>
        <v>188</v>
      </c>
      <c r="G571" s="59">
        <f t="shared" si="17"/>
        <v>230.4</v>
      </c>
    </row>
    <row r="572" spans="1:7" hidden="1">
      <c r="A572" s="60" t="s">
        <v>1048</v>
      </c>
      <c r="B572" s="72" t="s">
        <v>1049</v>
      </c>
      <c r="C572" s="62">
        <f>SUM(C573:C579)</f>
        <v>682</v>
      </c>
      <c r="D572" s="62">
        <f>SUM(D573:D579)</f>
        <v>1068</v>
      </c>
      <c r="E572" s="62">
        <f>SUM(E573:E579)</f>
        <v>1350</v>
      </c>
      <c r="F572" s="59">
        <f t="shared" si="16"/>
        <v>197.9</v>
      </c>
      <c r="G572" s="59">
        <f t="shared" si="17"/>
        <v>126.4</v>
      </c>
    </row>
    <row r="573" spans="1:7" hidden="1">
      <c r="A573" s="41" t="s">
        <v>1050</v>
      </c>
      <c r="B573" s="66" t="s">
        <v>1051</v>
      </c>
      <c r="C573" s="64">
        <v>61</v>
      </c>
      <c r="D573" s="64">
        <v>139</v>
      </c>
      <c r="E573" s="64">
        <v>168</v>
      </c>
      <c r="F573" s="59">
        <f t="shared" si="16"/>
        <v>275.39999999999998</v>
      </c>
      <c r="G573" s="59">
        <f t="shared" si="17"/>
        <v>120.9</v>
      </c>
    </row>
    <row r="574" spans="1:7" hidden="1">
      <c r="A574" s="41" t="s">
        <v>1052</v>
      </c>
      <c r="B574" s="66" t="s">
        <v>1053</v>
      </c>
      <c r="C574" s="64">
        <v>621</v>
      </c>
      <c r="D574" s="64">
        <v>620</v>
      </c>
      <c r="E574" s="64">
        <v>698</v>
      </c>
      <c r="F574" s="59">
        <f t="shared" si="16"/>
        <v>112.4</v>
      </c>
      <c r="G574" s="59">
        <f t="shared" si="17"/>
        <v>112.6</v>
      </c>
    </row>
    <row r="575" spans="1:7" hidden="1">
      <c r="A575" s="41" t="s">
        <v>1054</v>
      </c>
      <c r="B575" s="66" t="s">
        <v>1055</v>
      </c>
      <c r="C575" s="64"/>
      <c r="D575" s="64"/>
      <c r="E575" s="64"/>
      <c r="F575" s="59" t="str">
        <f t="shared" si="16"/>
        <v/>
      </c>
      <c r="G575" s="59" t="str">
        <f t="shared" si="17"/>
        <v/>
      </c>
    </row>
    <row r="576" spans="1:7" hidden="1">
      <c r="A576" s="41" t="s">
        <v>1056</v>
      </c>
      <c r="B576" s="66" t="s">
        <v>1057</v>
      </c>
      <c r="C576" s="64"/>
      <c r="D576" s="64">
        <v>8</v>
      </c>
      <c r="E576" s="64">
        <v>8</v>
      </c>
      <c r="F576" s="59" t="str">
        <f t="shared" si="16"/>
        <v/>
      </c>
      <c r="G576" s="59">
        <f t="shared" si="17"/>
        <v>100</v>
      </c>
    </row>
    <row r="577" spans="1:7" hidden="1">
      <c r="A577" s="41" t="s">
        <v>1058</v>
      </c>
      <c r="B577" s="66" t="s">
        <v>1059</v>
      </c>
      <c r="C577" s="64"/>
      <c r="D577" s="64">
        <v>1</v>
      </c>
      <c r="E577" s="64"/>
      <c r="F577" s="59" t="str">
        <f t="shared" si="16"/>
        <v/>
      </c>
      <c r="G577" s="59">
        <f t="shared" si="17"/>
        <v>0</v>
      </c>
    </row>
    <row r="578" spans="1:7" hidden="1">
      <c r="A578" s="41" t="s">
        <v>1060</v>
      </c>
      <c r="B578" s="66" t="s">
        <v>1061</v>
      </c>
      <c r="C578" s="64"/>
      <c r="D578" s="64">
        <v>300</v>
      </c>
      <c r="E578" s="64">
        <v>476</v>
      </c>
      <c r="F578" s="59" t="str">
        <f t="shared" si="16"/>
        <v/>
      </c>
      <c r="G578" s="59">
        <f t="shared" si="17"/>
        <v>158.69999999999999</v>
      </c>
    </row>
    <row r="579" spans="1:7" hidden="1">
      <c r="A579" s="41" t="s">
        <v>1062</v>
      </c>
      <c r="B579" s="66" t="s">
        <v>1063</v>
      </c>
      <c r="C579" s="64"/>
      <c r="D579" s="64"/>
      <c r="E579" s="64"/>
      <c r="F579" s="59" t="str">
        <f t="shared" si="16"/>
        <v/>
      </c>
      <c r="G579" s="59" t="str">
        <f t="shared" si="17"/>
        <v/>
      </c>
    </row>
    <row r="580" spans="1:7" hidden="1">
      <c r="A580" s="60" t="s">
        <v>1064</v>
      </c>
      <c r="B580" s="72" t="s">
        <v>1065</v>
      </c>
      <c r="C580" s="62">
        <f>SUM(C581:C588)</f>
        <v>1465</v>
      </c>
      <c r="D580" s="62">
        <f>SUM(D581:D588)</f>
        <v>969</v>
      </c>
      <c r="E580" s="62">
        <f>SUM(E581:E588)</f>
        <v>1066</v>
      </c>
      <c r="F580" s="59">
        <f t="shared" si="16"/>
        <v>72.8</v>
      </c>
      <c r="G580" s="59">
        <f t="shared" si="17"/>
        <v>110</v>
      </c>
    </row>
    <row r="581" spans="1:7" hidden="1">
      <c r="A581" s="41" t="s">
        <v>1066</v>
      </c>
      <c r="B581" s="66" t="s">
        <v>93</v>
      </c>
      <c r="C581" s="64">
        <v>120</v>
      </c>
      <c r="D581" s="64">
        <v>148</v>
      </c>
      <c r="E581" s="64">
        <v>270</v>
      </c>
      <c r="F581" s="59">
        <f t="shared" si="16"/>
        <v>225</v>
      </c>
      <c r="G581" s="59">
        <f t="shared" si="17"/>
        <v>182.4</v>
      </c>
    </row>
    <row r="582" spans="1:7" hidden="1">
      <c r="A582" s="41" t="s">
        <v>1067</v>
      </c>
      <c r="B582" s="66" t="s">
        <v>95</v>
      </c>
      <c r="C582" s="64"/>
      <c r="D582" s="64"/>
      <c r="E582" s="64"/>
      <c r="F582" s="59" t="str">
        <f t="shared" ref="F582:F645" si="18">IF(C582=0,"",ROUND(E582/C582*100,1))</f>
        <v/>
      </c>
      <c r="G582" s="59" t="str">
        <f t="shared" ref="G582:G645" si="19">IF(D582=0,"",ROUND(E582/D582*100,1))</f>
        <v/>
      </c>
    </row>
    <row r="583" spans="1:7" hidden="1">
      <c r="A583" s="41" t="s">
        <v>1068</v>
      </c>
      <c r="B583" s="66" t="s">
        <v>97</v>
      </c>
      <c r="C583" s="64"/>
      <c r="D583" s="64"/>
      <c r="E583" s="64"/>
      <c r="F583" s="59" t="str">
        <f t="shared" si="18"/>
        <v/>
      </c>
      <c r="G583" s="59" t="str">
        <f t="shared" si="19"/>
        <v/>
      </c>
    </row>
    <row r="584" spans="1:7" hidden="1">
      <c r="A584" s="41" t="s">
        <v>1069</v>
      </c>
      <c r="B584" s="66" t="s">
        <v>1070</v>
      </c>
      <c r="C584" s="64">
        <v>120</v>
      </c>
      <c r="D584" s="64">
        <v>56</v>
      </c>
      <c r="E584" s="64"/>
      <c r="F584" s="59">
        <f t="shared" si="18"/>
        <v>0</v>
      </c>
      <c r="G584" s="59">
        <f t="shared" si="19"/>
        <v>0</v>
      </c>
    </row>
    <row r="585" spans="1:7" hidden="1">
      <c r="A585" s="41" t="s">
        <v>1071</v>
      </c>
      <c r="B585" s="66" t="s">
        <v>1072</v>
      </c>
      <c r="C585" s="64">
        <v>25</v>
      </c>
      <c r="D585" s="64">
        <v>130</v>
      </c>
      <c r="E585" s="64">
        <v>43</v>
      </c>
      <c r="F585" s="59">
        <f t="shared" si="18"/>
        <v>172</v>
      </c>
      <c r="G585" s="59">
        <f t="shared" si="19"/>
        <v>33.1</v>
      </c>
    </row>
    <row r="586" spans="1:7" hidden="1">
      <c r="A586" s="41" t="s">
        <v>1073</v>
      </c>
      <c r="B586" s="66" t="s">
        <v>1074</v>
      </c>
      <c r="C586" s="64"/>
      <c r="D586" s="64"/>
      <c r="E586" s="64"/>
      <c r="F586" s="59" t="str">
        <f t="shared" si="18"/>
        <v/>
      </c>
      <c r="G586" s="59" t="str">
        <f t="shared" si="19"/>
        <v/>
      </c>
    </row>
    <row r="587" spans="1:7" hidden="1">
      <c r="A587" s="41" t="s">
        <v>1075</v>
      </c>
      <c r="B587" s="66" t="s">
        <v>1076</v>
      </c>
      <c r="C587" s="64">
        <v>683</v>
      </c>
      <c r="D587" s="64">
        <v>616</v>
      </c>
      <c r="E587" s="64">
        <v>715</v>
      </c>
      <c r="F587" s="59">
        <f t="shared" si="18"/>
        <v>104.7</v>
      </c>
      <c r="G587" s="59">
        <f t="shared" si="19"/>
        <v>116.1</v>
      </c>
    </row>
    <row r="588" spans="1:7" hidden="1">
      <c r="A588" s="41" t="s">
        <v>1077</v>
      </c>
      <c r="B588" s="66" t="s">
        <v>1078</v>
      </c>
      <c r="C588" s="64">
        <v>517</v>
      </c>
      <c r="D588" s="64">
        <v>19</v>
      </c>
      <c r="E588" s="64">
        <v>38</v>
      </c>
      <c r="F588" s="59">
        <f t="shared" si="18"/>
        <v>7.4</v>
      </c>
      <c r="G588" s="59">
        <f t="shared" si="19"/>
        <v>200</v>
      </c>
    </row>
    <row r="589" spans="1:7" hidden="1">
      <c r="A589" s="60" t="s">
        <v>1079</v>
      </c>
      <c r="B589" s="72" t="s">
        <v>1080</v>
      </c>
      <c r="C589" s="62">
        <f>SUM(C590:C593)</f>
        <v>0</v>
      </c>
      <c r="D589" s="62">
        <f>SUM(D590:D593)</f>
        <v>0</v>
      </c>
      <c r="E589" s="62">
        <f>SUM(E590:E593)</f>
        <v>0</v>
      </c>
      <c r="F589" s="59" t="str">
        <f t="shared" si="18"/>
        <v/>
      </c>
      <c r="G589" s="59" t="str">
        <f t="shared" si="19"/>
        <v/>
      </c>
    </row>
    <row r="590" spans="1:7" hidden="1">
      <c r="A590" s="41" t="s">
        <v>1081</v>
      </c>
      <c r="B590" s="66" t="s">
        <v>93</v>
      </c>
      <c r="C590" s="64"/>
      <c r="D590" s="64"/>
      <c r="E590" s="64"/>
      <c r="F590" s="59" t="str">
        <f t="shared" si="18"/>
        <v/>
      </c>
      <c r="G590" s="59" t="str">
        <f t="shared" si="19"/>
        <v/>
      </c>
    </row>
    <row r="591" spans="1:7" hidden="1">
      <c r="A591" s="41" t="s">
        <v>1082</v>
      </c>
      <c r="B591" s="66" t="s">
        <v>95</v>
      </c>
      <c r="C591" s="64"/>
      <c r="D591" s="64"/>
      <c r="E591" s="64"/>
      <c r="F591" s="59" t="str">
        <f t="shared" si="18"/>
        <v/>
      </c>
      <c r="G591" s="59" t="str">
        <f t="shared" si="19"/>
        <v/>
      </c>
    </row>
    <row r="592" spans="1:7" hidden="1">
      <c r="A592" s="41" t="s">
        <v>1083</v>
      </c>
      <c r="B592" s="66" t="s">
        <v>97</v>
      </c>
      <c r="C592" s="64"/>
      <c r="D592" s="64"/>
      <c r="E592" s="64"/>
      <c r="F592" s="59" t="str">
        <f t="shared" si="18"/>
        <v/>
      </c>
      <c r="G592" s="59" t="str">
        <f t="shared" si="19"/>
        <v/>
      </c>
    </row>
    <row r="593" spans="1:7" hidden="1">
      <c r="A593" s="41" t="s">
        <v>1084</v>
      </c>
      <c r="B593" s="66" t="s">
        <v>1085</v>
      </c>
      <c r="C593" s="64"/>
      <c r="D593" s="64"/>
      <c r="E593" s="64"/>
      <c r="F593" s="59" t="str">
        <f t="shared" si="18"/>
        <v/>
      </c>
      <c r="G593" s="59" t="str">
        <f t="shared" si="19"/>
        <v/>
      </c>
    </row>
    <row r="594" spans="1:7" hidden="1">
      <c r="A594" s="60" t="s">
        <v>1086</v>
      </c>
      <c r="B594" s="72" t="s">
        <v>1087</v>
      </c>
      <c r="C594" s="62">
        <f>SUM(C595:C596)</f>
        <v>2901</v>
      </c>
      <c r="D594" s="62">
        <f>SUM(D595:D596)</f>
        <v>4217</v>
      </c>
      <c r="E594" s="62">
        <f>SUM(E595:E596)</f>
        <v>3284</v>
      </c>
      <c r="F594" s="59">
        <f t="shared" si="18"/>
        <v>113.2</v>
      </c>
      <c r="G594" s="59">
        <f t="shared" si="19"/>
        <v>77.900000000000006</v>
      </c>
    </row>
    <row r="595" spans="1:7" hidden="1">
      <c r="A595" s="41" t="s">
        <v>1088</v>
      </c>
      <c r="B595" s="66" t="s">
        <v>1089</v>
      </c>
      <c r="C595" s="64">
        <v>509</v>
      </c>
      <c r="D595" s="64">
        <v>548</v>
      </c>
      <c r="E595" s="64">
        <v>503</v>
      </c>
      <c r="F595" s="59">
        <f t="shared" si="18"/>
        <v>98.8</v>
      </c>
      <c r="G595" s="59">
        <f t="shared" si="19"/>
        <v>91.8</v>
      </c>
    </row>
    <row r="596" spans="1:7" hidden="1">
      <c r="A596" s="41" t="s">
        <v>1090</v>
      </c>
      <c r="B596" s="66" t="s">
        <v>1091</v>
      </c>
      <c r="C596" s="64">
        <v>2392</v>
      </c>
      <c r="D596" s="64">
        <v>3669</v>
      </c>
      <c r="E596" s="64">
        <v>2781</v>
      </c>
      <c r="F596" s="59">
        <f t="shared" si="18"/>
        <v>116.3</v>
      </c>
      <c r="G596" s="59">
        <f t="shared" si="19"/>
        <v>75.8</v>
      </c>
    </row>
    <row r="597" spans="1:7" hidden="1">
      <c r="A597" s="60" t="s">
        <v>1092</v>
      </c>
      <c r="B597" s="72" t="s">
        <v>1093</v>
      </c>
      <c r="C597" s="62">
        <f>SUM(C598:C599)</f>
        <v>199</v>
      </c>
      <c r="D597" s="62">
        <f>SUM(D598:D599)</f>
        <v>96</v>
      </c>
      <c r="E597" s="62">
        <f>SUM(E598:E599)</f>
        <v>147</v>
      </c>
      <c r="F597" s="59">
        <f t="shared" si="18"/>
        <v>73.900000000000006</v>
      </c>
      <c r="G597" s="59">
        <f t="shared" si="19"/>
        <v>153.1</v>
      </c>
    </row>
    <row r="598" spans="1:7" hidden="1">
      <c r="A598" s="41" t="s">
        <v>1094</v>
      </c>
      <c r="B598" s="66" t="s">
        <v>1095</v>
      </c>
      <c r="C598" s="64">
        <v>199</v>
      </c>
      <c r="D598" s="64">
        <v>96</v>
      </c>
      <c r="E598" s="64">
        <v>147</v>
      </c>
      <c r="F598" s="59">
        <f t="shared" si="18"/>
        <v>73.900000000000006</v>
      </c>
      <c r="G598" s="59">
        <f t="shared" si="19"/>
        <v>153.1</v>
      </c>
    </row>
    <row r="599" spans="1:7" hidden="1">
      <c r="A599" s="41" t="s">
        <v>1096</v>
      </c>
      <c r="B599" s="66" t="s">
        <v>1097</v>
      </c>
      <c r="C599" s="64"/>
      <c r="D599" s="64"/>
      <c r="E599" s="64"/>
      <c r="F599" s="59" t="str">
        <f t="shared" si="18"/>
        <v/>
      </c>
      <c r="G599" s="59" t="str">
        <f t="shared" si="19"/>
        <v/>
      </c>
    </row>
    <row r="600" spans="1:7" hidden="1">
      <c r="A600" s="60" t="s">
        <v>1098</v>
      </c>
      <c r="B600" s="72" t="s">
        <v>1099</v>
      </c>
      <c r="C600" s="62">
        <f>SUM(C601:C602)</f>
        <v>1596</v>
      </c>
      <c r="D600" s="62">
        <f>SUM(D601:D602)</f>
        <v>1672</v>
      </c>
      <c r="E600" s="62">
        <f>SUM(E601:E602)</f>
        <v>1716</v>
      </c>
      <c r="F600" s="59">
        <f t="shared" si="18"/>
        <v>107.5</v>
      </c>
      <c r="G600" s="59">
        <f t="shared" si="19"/>
        <v>102.6</v>
      </c>
    </row>
    <row r="601" spans="1:7" hidden="1">
      <c r="A601" s="41" t="s">
        <v>1100</v>
      </c>
      <c r="B601" s="66" t="s">
        <v>1101</v>
      </c>
      <c r="C601" s="64">
        <v>5</v>
      </c>
      <c r="D601" s="64">
        <v>36</v>
      </c>
      <c r="E601" s="64">
        <v>21</v>
      </c>
      <c r="F601" s="59">
        <f t="shared" si="18"/>
        <v>420</v>
      </c>
      <c r="G601" s="59">
        <f t="shared" si="19"/>
        <v>58.3</v>
      </c>
    </row>
    <row r="602" spans="1:7" hidden="1">
      <c r="A602" s="41" t="s">
        <v>1102</v>
      </c>
      <c r="B602" s="66" t="s">
        <v>1103</v>
      </c>
      <c r="C602" s="64">
        <v>1591</v>
      </c>
      <c r="D602" s="64">
        <v>1636</v>
      </c>
      <c r="E602" s="64">
        <v>1695</v>
      </c>
      <c r="F602" s="59">
        <f t="shared" si="18"/>
        <v>106.5</v>
      </c>
      <c r="G602" s="59">
        <f t="shared" si="19"/>
        <v>103.6</v>
      </c>
    </row>
    <row r="603" spans="1:7" hidden="1">
      <c r="A603" s="60" t="s">
        <v>1104</v>
      </c>
      <c r="B603" s="72" t="s">
        <v>1105</v>
      </c>
      <c r="C603" s="62">
        <f>SUM(C604:C605)</f>
        <v>0</v>
      </c>
      <c r="D603" s="62">
        <f>SUM(D604:D605)</f>
        <v>0</v>
      </c>
      <c r="E603" s="62">
        <f>SUM(E604:E605)</f>
        <v>0</v>
      </c>
      <c r="F603" s="59" t="str">
        <f t="shared" si="18"/>
        <v/>
      </c>
      <c r="G603" s="59" t="str">
        <f t="shared" si="19"/>
        <v/>
      </c>
    </row>
    <row r="604" spans="1:7" hidden="1">
      <c r="A604" s="41" t="s">
        <v>1106</v>
      </c>
      <c r="B604" s="66" t="s">
        <v>1107</v>
      </c>
      <c r="C604" s="64"/>
      <c r="D604" s="64"/>
      <c r="E604" s="64"/>
      <c r="F604" s="59" t="str">
        <f t="shared" si="18"/>
        <v/>
      </c>
      <c r="G604" s="59" t="str">
        <f t="shared" si="19"/>
        <v/>
      </c>
    </row>
    <row r="605" spans="1:7" hidden="1">
      <c r="A605" s="41" t="s">
        <v>1108</v>
      </c>
      <c r="B605" s="66" t="s">
        <v>1109</v>
      </c>
      <c r="C605" s="64"/>
      <c r="D605" s="64"/>
      <c r="E605" s="64"/>
      <c r="F605" s="59" t="str">
        <f t="shared" si="18"/>
        <v/>
      </c>
      <c r="G605" s="59" t="str">
        <f t="shared" si="19"/>
        <v/>
      </c>
    </row>
    <row r="606" spans="1:7" hidden="1">
      <c r="A606" s="60" t="s">
        <v>1110</v>
      </c>
      <c r="B606" s="72" t="s">
        <v>1111</v>
      </c>
      <c r="C606" s="62">
        <f>SUM(C607:C608)</f>
        <v>0</v>
      </c>
      <c r="D606" s="62">
        <f>SUM(D607:D608)</f>
        <v>0</v>
      </c>
      <c r="E606" s="62">
        <f>SUM(E607:E608)</f>
        <v>0</v>
      </c>
      <c r="F606" s="59" t="str">
        <f t="shared" si="18"/>
        <v/>
      </c>
      <c r="G606" s="59" t="str">
        <f t="shared" si="19"/>
        <v/>
      </c>
    </row>
    <row r="607" spans="1:7" hidden="1">
      <c r="A607" s="41" t="s">
        <v>1112</v>
      </c>
      <c r="B607" s="66" t="s">
        <v>1113</v>
      </c>
      <c r="C607" s="64"/>
      <c r="D607" s="64"/>
      <c r="E607" s="64"/>
      <c r="F607" s="59" t="str">
        <f t="shared" si="18"/>
        <v/>
      </c>
      <c r="G607" s="59" t="str">
        <f t="shared" si="19"/>
        <v/>
      </c>
    </row>
    <row r="608" spans="1:7" hidden="1">
      <c r="A608" s="41" t="s">
        <v>1114</v>
      </c>
      <c r="B608" s="66" t="s">
        <v>1115</v>
      </c>
      <c r="C608" s="64"/>
      <c r="D608" s="64"/>
      <c r="E608" s="64"/>
      <c r="F608" s="59" t="str">
        <f t="shared" si="18"/>
        <v/>
      </c>
      <c r="G608" s="59" t="str">
        <f t="shared" si="19"/>
        <v/>
      </c>
    </row>
    <row r="609" spans="1:7" hidden="1">
      <c r="A609" s="60" t="s">
        <v>1116</v>
      </c>
      <c r="B609" s="72" t="s">
        <v>1117</v>
      </c>
      <c r="C609" s="62">
        <f>SUM(C610:C612)</f>
        <v>16828</v>
      </c>
      <c r="D609" s="62">
        <f>SUM(D610:D612)</f>
        <v>17807</v>
      </c>
      <c r="E609" s="62">
        <f>SUM(E610:E612)</f>
        <v>1228</v>
      </c>
      <c r="F609" s="59">
        <f t="shared" si="18"/>
        <v>7.3</v>
      </c>
      <c r="G609" s="59">
        <f t="shared" si="19"/>
        <v>6.9</v>
      </c>
    </row>
    <row r="610" spans="1:7" hidden="1">
      <c r="A610" s="41" t="s">
        <v>1118</v>
      </c>
      <c r="B610" s="66" t="s">
        <v>1119</v>
      </c>
      <c r="C610" s="64"/>
      <c r="D610" s="64"/>
      <c r="E610" s="64"/>
      <c r="F610" s="59" t="str">
        <f t="shared" si="18"/>
        <v/>
      </c>
      <c r="G610" s="59" t="str">
        <f t="shared" si="19"/>
        <v/>
      </c>
    </row>
    <row r="611" spans="1:7" hidden="1">
      <c r="A611" s="41" t="s">
        <v>1120</v>
      </c>
      <c r="B611" s="66" t="s">
        <v>1121</v>
      </c>
      <c r="C611" s="64">
        <v>16828</v>
      </c>
      <c r="D611" s="64">
        <v>17807</v>
      </c>
      <c r="E611" s="64">
        <v>1228</v>
      </c>
      <c r="F611" s="59">
        <f t="shared" si="18"/>
        <v>7.3</v>
      </c>
      <c r="G611" s="59">
        <f t="shared" si="19"/>
        <v>6.9</v>
      </c>
    </row>
    <row r="612" spans="1:7" hidden="1">
      <c r="A612" s="41" t="s">
        <v>1122</v>
      </c>
      <c r="B612" s="66" t="s">
        <v>1123</v>
      </c>
      <c r="C612" s="64"/>
      <c r="D612" s="64"/>
      <c r="E612" s="64"/>
      <c r="F612" s="59" t="str">
        <f t="shared" si="18"/>
        <v/>
      </c>
      <c r="G612" s="59" t="str">
        <f t="shared" si="19"/>
        <v/>
      </c>
    </row>
    <row r="613" spans="1:7" hidden="1">
      <c r="A613" s="60" t="s">
        <v>1124</v>
      </c>
      <c r="B613" s="72" t="s">
        <v>1125</v>
      </c>
      <c r="C613" s="62">
        <f>SUM(C614:C616)</f>
        <v>683</v>
      </c>
      <c r="D613" s="62">
        <f>SUM(D614:D616)</f>
        <v>546</v>
      </c>
      <c r="E613" s="62">
        <f>SUM(E614:E616)</f>
        <v>744</v>
      </c>
      <c r="F613" s="59">
        <f t="shared" si="18"/>
        <v>108.9</v>
      </c>
      <c r="G613" s="59">
        <f t="shared" si="19"/>
        <v>136.30000000000001</v>
      </c>
    </row>
    <row r="614" spans="1:7" hidden="1">
      <c r="A614" s="41" t="s">
        <v>1126</v>
      </c>
      <c r="B614" s="66" t="s">
        <v>1127</v>
      </c>
      <c r="C614" s="64">
        <v>410</v>
      </c>
      <c r="D614" s="64">
        <v>294</v>
      </c>
      <c r="E614" s="64">
        <v>508</v>
      </c>
      <c r="F614" s="59">
        <f t="shared" si="18"/>
        <v>123.9</v>
      </c>
      <c r="G614" s="59">
        <f t="shared" si="19"/>
        <v>172.8</v>
      </c>
    </row>
    <row r="615" spans="1:7" hidden="1">
      <c r="A615" s="41" t="s">
        <v>1128</v>
      </c>
      <c r="B615" s="66" t="s">
        <v>1129</v>
      </c>
      <c r="C615" s="64">
        <v>199</v>
      </c>
      <c r="D615" s="64">
        <v>174</v>
      </c>
      <c r="E615" s="64">
        <v>236</v>
      </c>
      <c r="F615" s="59">
        <f t="shared" si="18"/>
        <v>118.6</v>
      </c>
      <c r="G615" s="59">
        <f t="shared" si="19"/>
        <v>135.6</v>
      </c>
    </row>
    <row r="616" spans="1:7" hidden="1">
      <c r="A616" s="41" t="s">
        <v>1130</v>
      </c>
      <c r="B616" s="66" t="s">
        <v>1131</v>
      </c>
      <c r="C616" s="64">
        <v>74</v>
      </c>
      <c r="D616" s="64">
        <v>78</v>
      </c>
      <c r="E616" s="64"/>
      <c r="F616" s="59">
        <f t="shared" si="18"/>
        <v>0</v>
      </c>
      <c r="G616" s="59">
        <f t="shared" si="19"/>
        <v>0</v>
      </c>
    </row>
    <row r="617" spans="1:7" hidden="1">
      <c r="A617" s="60" t="s">
        <v>1132</v>
      </c>
      <c r="B617" s="78" t="s">
        <v>1133</v>
      </c>
      <c r="C617" s="62">
        <f>SUM(C618:C624)</f>
        <v>237</v>
      </c>
      <c r="D617" s="62">
        <f>SUM(D618:D624)</f>
        <v>356</v>
      </c>
      <c r="E617" s="62">
        <f>SUM(E618:E624)</f>
        <v>294</v>
      </c>
      <c r="F617" s="59">
        <f t="shared" si="18"/>
        <v>124.1</v>
      </c>
      <c r="G617" s="59">
        <f t="shared" si="19"/>
        <v>82.6</v>
      </c>
    </row>
    <row r="618" spans="1:7" hidden="1">
      <c r="A618" s="41" t="s">
        <v>1134</v>
      </c>
      <c r="B618" s="66" t="s">
        <v>93</v>
      </c>
      <c r="C618" s="64">
        <v>179</v>
      </c>
      <c r="D618" s="64">
        <v>278</v>
      </c>
      <c r="E618" s="64">
        <v>212</v>
      </c>
      <c r="F618" s="59">
        <f t="shared" si="18"/>
        <v>118.4</v>
      </c>
      <c r="G618" s="59">
        <f t="shared" si="19"/>
        <v>76.3</v>
      </c>
    </row>
    <row r="619" spans="1:7" hidden="1">
      <c r="A619" s="41" t="s">
        <v>1135</v>
      </c>
      <c r="B619" s="66" t="s">
        <v>95</v>
      </c>
      <c r="C619" s="64"/>
      <c r="D619" s="64"/>
      <c r="E619" s="64"/>
      <c r="F619" s="59" t="str">
        <f t="shared" si="18"/>
        <v/>
      </c>
      <c r="G619" s="59" t="str">
        <f t="shared" si="19"/>
        <v/>
      </c>
    </row>
    <row r="620" spans="1:7" hidden="1">
      <c r="A620" s="41" t="s">
        <v>1136</v>
      </c>
      <c r="B620" s="66" t="s">
        <v>97</v>
      </c>
      <c r="C620" s="64"/>
      <c r="D620" s="64"/>
      <c r="E620" s="64"/>
      <c r="F620" s="59" t="str">
        <f t="shared" si="18"/>
        <v/>
      </c>
      <c r="G620" s="59" t="str">
        <f t="shared" si="19"/>
        <v/>
      </c>
    </row>
    <row r="621" spans="1:7" hidden="1">
      <c r="A621" s="41" t="s">
        <v>1137</v>
      </c>
      <c r="B621" s="66" t="s">
        <v>1138</v>
      </c>
      <c r="C621" s="64">
        <v>30</v>
      </c>
      <c r="D621" s="64">
        <v>26</v>
      </c>
      <c r="E621" s="64">
        <v>30</v>
      </c>
      <c r="F621" s="59">
        <f t="shared" si="18"/>
        <v>100</v>
      </c>
      <c r="G621" s="59">
        <f t="shared" si="19"/>
        <v>115.4</v>
      </c>
    </row>
    <row r="622" spans="1:7" hidden="1">
      <c r="A622" s="41" t="s">
        <v>1139</v>
      </c>
      <c r="B622" s="66" t="s">
        <v>1140</v>
      </c>
      <c r="C622" s="64"/>
      <c r="D622" s="64"/>
      <c r="E622" s="64"/>
      <c r="F622" s="59" t="str">
        <f t="shared" si="18"/>
        <v/>
      </c>
      <c r="G622" s="59" t="str">
        <f t="shared" si="19"/>
        <v/>
      </c>
    </row>
    <row r="623" spans="1:7" hidden="1">
      <c r="A623" s="41" t="s">
        <v>1141</v>
      </c>
      <c r="B623" s="66" t="s">
        <v>111</v>
      </c>
      <c r="C623" s="64">
        <v>28</v>
      </c>
      <c r="D623" s="64">
        <v>52</v>
      </c>
      <c r="E623" s="64">
        <v>52</v>
      </c>
      <c r="F623" s="59">
        <f t="shared" si="18"/>
        <v>185.7</v>
      </c>
      <c r="G623" s="59">
        <f t="shared" si="19"/>
        <v>100</v>
      </c>
    </row>
    <row r="624" spans="1:7" hidden="1">
      <c r="A624" s="41" t="s">
        <v>1142</v>
      </c>
      <c r="B624" s="66" t="s">
        <v>1143</v>
      </c>
      <c r="C624" s="64"/>
      <c r="D624" s="64"/>
      <c r="E624" s="64"/>
      <c r="F624" s="59" t="str">
        <f t="shared" si="18"/>
        <v/>
      </c>
      <c r="G624" s="59" t="str">
        <f t="shared" si="19"/>
        <v/>
      </c>
    </row>
    <row r="625" spans="1:7" hidden="1">
      <c r="A625" s="60" t="s">
        <v>1144</v>
      </c>
      <c r="B625" s="72" t="s">
        <v>1145</v>
      </c>
      <c r="C625" s="62">
        <f>SUM(C626:C627)</f>
        <v>0</v>
      </c>
      <c r="D625" s="62">
        <f>SUM(D626:D627)</f>
        <v>0</v>
      </c>
      <c r="E625" s="62">
        <f>SUM(E626:E627)</f>
        <v>0</v>
      </c>
      <c r="F625" s="59" t="str">
        <f t="shared" si="18"/>
        <v/>
      </c>
      <c r="G625" s="59" t="str">
        <f t="shared" si="19"/>
        <v/>
      </c>
    </row>
    <row r="626" spans="1:7" hidden="1">
      <c r="A626" s="41" t="s">
        <v>1146</v>
      </c>
      <c r="B626" s="66" t="s">
        <v>1147</v>
      </c>
      <c r="C626" s="64"/>
      <c r="D626" s="64"/>
      <c r="E626" s="64"/>
      <c r="F626" s="59" t="str">
        <f t="shared" si="18"/>
        <v/>
      </c>
      <c r="G626" s="59" t="str">
        <f t="shared" si="19"/>
        <v/>
      </c>
    </row>
    <row r="627" spans="1:7" hidden="1">
      <c r="A627" s="41" t="s">
        <v>1148</v>
      </c>
      <c r="B627" s="66" t="s">
        <v>1149</v>
      </c>
      <c r="C627" s="64"/>
      <c r="D627" s="64"/>
      <c r="E627" s="64"/>
      <c r="F627" s="59" t="str">
        <f t="shared" si="18"/>
        <v/>
      </c>
      <c r="G627" s="59" t="str">
        <f t="shared" si="19"/>
        <v/>
      </c>
    </row>
    <row r="628" spans="1:7" hidden="1">
      <c r="A628" s="74" t="s">
        <v>1150</v>
      </c>
      <c r="B628" s="79" t="s">
        <v>1151</v>
      </c>
      <c r="C628" s="76">
        <v>91</v>
      </c>
      <c r="D628" s="76">
        <v>458</v>
      </c>
      <c r="E628" s="76">
        <v>95</v>
      </c>
      <c r="F628" s="59">
        <f t="shared" si="18"/>
        <v>104.4</v>
      </c>
      <c r="G628" s="59">
        <f t="shared" si="19"/>
        <v>20.7</v>
      </c>
    </row>
    <row r="629" spans="1:7" hidden="1">
      <c r="A629" s="38" t="s">
        <v>1152</v>
      </c>
      <c r="B629" s="58" t="s">
        <v>1153</v>
      </c>
      <c r="C629" s="59">
        <f>SUM(C630,C635,C650,C654,C666,C669,C673,C678,C682,C686,C689,C698,C699)</f>
        <v>56157</v>
      </c>
      <c r="D629" s="59">
        <f>SUM(D630,D635,D650,D654,D666,D669,D673,D678,D682,D686,D689,D698,D699)</f>
        <v>61892</v>
      </c>
      <c r="E629" s="59">
        <f>SUM(E630,E635,E650,E654,E666,E669,E673,E678,E682,E686,E689,E698,E699)</f>
        <v>23166</v>
      </c>
      <c r="F629" s="59">
        <f t="shared" si="18"/>
        <v>41.3</v>
      </c>
      <c r="G629" s="59">
        <f t="shared" si="19"/>
        <v>37.4</v>
      </c>
    </row>
    <row r="630" spans="1:7" hidden="1">
      <c r="A630" s="60" t="s">
        <v>1154</v>
      </c>
      <c r="B630" s="72" t="s">
        <v>1155</v>
      </c>
      <c r="C630" s="62">
        <f>SUM(C631:C634)</f>
        <v>1101</v>
      </c>
      <c r="D630" s="62">
        <f>SUM(D631:D634)</f>
        <v>1169</v>
      </c>
      <c r="E630" s="62">
        <f>SUM(E631:E634)</f>
        <v>919</v>
      </c>
      <c r="F630" s="59">
        <f t="shared" si="18"/>
        <v>83.5</v>
      </c>
      <c r="G630" s="59">
        <f t="shared" si="19"/>
        <v>78.599999999999994</v>
      </c>
    </row>
    <row r="631" spans="1:7" hidden="1">
      <c r="A631" s="41" t="s">
        <v>1156</v>
      </c>
      <c r="B631" s="66" t="s">
        <v>93</v>
      </c>
      <c r="C631" s="64">
        <v>1101</v>
      </c>
      <c r="D631" s="64">
        <v>1169</v>
      </c>
      <c r="E631" s="64">
        <v>919</v>
      </c>
      <c r="F631" s="59">
        <f t="shared" si="18"/>
        <v>83.5</v>
      </c>
      <c r="G631" s="59">
        <f t="shared" si="19"/>
        <v>78.599999999999994</v>
      </c>
    </row>
    <row r="632" spans="1:7" hidden="1">
      <c r="A632" s="41" t="s">
        <v>1157</v>
      </c>
      <c r="B632" s="66" t="s">
        <v>95</v>
      </c>
      <c r="C632" s="64"/>
      <c r="D632" s="64"/>
      <c r="E632" s="64"/>
      <c r="F632" s="59" t="str">
        <f t="shared" si="18"/>
        <v/>
      </c>
      <c r="G632" s="59" t="str">
        <f t="shared" si="19"/>
        <v/>
      </c>
    </row>
    <row r="633" spans="1:7" hidden="1">
      <c r="A633" s="41" t="s">
        <v>1158</v>
      </c>
      <c r="B633" s="66" t="s">
        <v>97</v>
      </c>
      <c r="C633" s="64"/>
      <c r="D633" s="64"/>
      <c r="E633" s="64"/>
      <c r="F633" s="59" t="str">
        <f t="shared" si="18"/>
        <v/>
      </c>
      <c r="G633" s="59" t="str">
        <f t="shared" si="19"/>
        <v/>
      </c>
    </row>
    <row r="634" spans="1:7" hidden="1">
      <c r="A634" s="41" t="s">
        <v>1159</v>
      </c>
      <c r="B634" s="66" t="s">
        <v>1160</v>
      </c>
      <c r="C634" s="64"/>
      <c r="D634" s="64"/>
      <c r="E634" s="64"/>
      <c r="F634" s="59" t="str">
        <f t="shared" si="18"/>
        <v/>
      </c>
      <c r="G634" s="59" t="str">
        <f t="shared" si="19"/>
        <v/>
      </c>
    </row>
    <row r="635" spans="1:7" hidden="1">
      <c r="A635" s="60" t="s">
        <v>1161</v>
      </c>
      <c r="B635" s="72" t="s">
        <v>1162</v>
      </c>
      <c r="C635" s="62">
        <f>SUM(C636:C649)</f>
        <v>1317</v>
      </c>
      <c r="D635" s="62">
        <f>SUM(D636:D649)</f>
        <v>1373</v>
      </c>
      <c r="E635" s="62">
        <f>SUM(E636:E649)</f>
        <v>1347</v>
      </c>
      <c r="F635" s="59">
        <f t="shared" si="18"/>
        <v>102.3</v>
      </c>
      <c r="G635" s="59">
        <f t="shared" si="19"/>
        <v>98.1</v>
      </c>
    </row>
    <row r="636" spans="1:7" hidden="1">
      <c r="A636" s="41" t="s">
        <v>1163</v>
      </c>
      <c r="B636" s="66" t="s">
        <v>1164</v>
      </c>
      <c r="C636" s="64">
        <v>878</v>
      </c>
      <c r="D636" s="64">
        <v>934</v>
      </c>
      <c r="E636" s="64">
        <v>888</v>
      </c>
      <c r="F636" s="59">
        <f t="shared" si="18"/>
        <v>101.1</v>
      </c>
      <c r="G636" s="59">
        <f t="shared" si="19"/>
        <v>95.1</v>
      </c>
    </row>
    <row r="637" spans="1:7" hidden="1">
      <c r="A637" s="41" t="s">
        <v>1165</v>
      </c>
      <c r="B637" s="66" t="s">
        <v>1166</v>
      </c>
      <c r="C637" s="64">
        <v>339</v>
      </c>
      <c r="D637" s="64">
        <v>334</v>
      </c>
      <c r="E637" s="64">
        <v>389</v>
      </c>
      <c r="F637" s="59">
        <f t="shared" si="18"/>
        <v>114.7</v>
      </c>
      <c r="G637" s="59">
        <f t="shared" si="19"/>
        <v>116.5</v>
      </c>
    </row>
    <row r="638" spans="1:7" hidden="1">
      <c r="A638" s="41" t="s">
        <v>1167</v>
      </c>
      <c r="B638" s="66" t="s">
        <v>1168</v>
      </c>
      <c r="C638" s="64"/>
      <c r="D638" s="64"/>
      <c r="E638" s="64"/>
      <c r="F638" s="59" t="str">
        <f t="shared" si="18"/>
        <v/>
      </c>
      <c r="G638" s="59" t="str">
        <f t="shared" si="19"/>
        <v/>
      </c>
    </row>
    <row r="639" spans="1:7" hidden="1">
      <c r="A639" s="41" t="s">
        <v>1169</v>
      </c>
      <c r="B639" s="66" t="s">
        <v>1170</v>
      </c>
      <c r="C639" s="64"/>
      <c r="D639" s="64"/>
      <c r="E639" s="64"/>
      <c r="F639" s="59" t="str">
        <f t="shared" si="18"/>
        <v/>
      </c>
      <c r="G639" s="59" t="str">
        <f t="shared" si="19"/>
        <v/>
      </c>
    </row>
    <row r="640" spans="1:7" hidden="1">
      <c r="A640" s="41" t="s">
        <v>1171</v>
      </c>
      <c r="B640" s="66" t="s">
        <v>1172</v>
      </c>
      <c r="C640" s="64"/>
      <c r="D640" s="64"/>
      <c r="E640" s="64"/>
      <c r="F640" s="59" t="str">
        <f t="shared" si="18"/>
        <v/>
      </c>
      <c r="G640" s="59" t="str">
        <f t="shared" si="19"/>
        <v/>
      </c>
    </row>
    <row r="641" spans="1:7" hidden="1">
      <c r="A641" s="41" t="s">
        <v>1173</v>
      </c>
      <c r="B641" s="66" t="s">
        <v>1174</v>
      </c>
      <c r="C641" s="64"/>
      <c r="D641" s="64">
        <v>5</v>
      </c>
      <c r="E641" s="64"/>
      <c r="F641" s="59" t="str">
        <f t="shared" si="18"/>
        <v/>
      </c>
      <c r="G641" s="59">
        <f t="shared" si="19"/>
        <v>0</v>
      </c>
    </row>
    <row r="642" spans="1:7" hidden="1">
      <c r="A642" s="41" t="s">
        <v>1175</v>
      </c>
      <c r="B642" s="66" t="s">
        <v>1176</v>
      </c>
      <c r="C642" s="64"/>
      <c r="D642" s="64"/>
      <c r="E642" s="64"/>
      <c r="F642" s="59" t="str">
        <f t="shared" si="18"/>
        <v/>
      </c>
      <c r="G642" s="59" t="str">
        <f t="shared" si="19"/>
        <v/>
      </c>
    </row>
    <row r="643" spans="1:7" hidden="1">
      <c r="A643" s="41" t="s">
        <v>1177</v>
      </c>
      <c r="B643" s="66" t="s">
        <v>1178</v>
      </c>
      <c r="C643" s="64"/>
      <c r="D643" s="64"/>
      <c r="E643" s="64"/>
      <c r="F643" s="59" t="str">
        <f t="shared" si="18"/>
        <v/>
      </c>
      <c r="G643" s="59" t="str">
        <f t="shared" si="19"/>
        <v/>
      </c>
    </row>
    <row r="644" spans="1:7" hidden="1">
      <c r="A644" s="41" t="s">
        <v>1179</v>
      </c>
      <c r="B644" s="66" t="s">
        <v>1180</v>
      </c>
      <c r="C644" s="64"/>
      <c r="D644" s="64"/>
      <c r="E644" s="64"/>
      <c r="F644" s="59" t="str">
        <f t="shared" si="18"/>
        <v/>
      </c>
      <c r="G644" s="59" t="str">
        <f t="shared" si="19"/>
        <v/>
      </c>
    </row>
    <row r="645" spans="1:7" hidden="1">
      <c r="A645" s="41" t="s">
        <v>1181</v>
      </c>
      <c r="B645" s="66" t="s">
        <v>1182</v>
      </c>
      <c r="C645" s="64"/>
      <c r="D645" s="64"/>
      <c r="E645" s="64"/>
      <c r="F645" s="59" t="str">
        <f t="shared" si="18"/>
        <v/>
      </c>
      <c r="G645" s="59" t="str">
        <f t="shared" si="19"/>
        <v/>
      </c>
    </row>
    <row r="646" spans="1:7" hidden="1">
      <c r="A646" s="41" t="s">
        <v>1183</v>
      </c>
      <c r="B646" s="66" t="s">
        <v>1184</v>
      </c>
      <c r="C646" s="64"/>
      <c r="D646" s="64"/>
      <c r="E646" s="64"/>
      <c r="F646" s="59" t="str">
        <f t="shared" ref="F646:F709" si="20">IF(C646=0,"",ROUND(E646/C646*100,1))</f>
        <v/>
      </c>
      <c r="G646" s="59" t="str">
        <f t="shared" ref="G646:G709" si="21">IF(D646=0,"",ROUND(E646/D646*100,1))</f>
        <v/>
      </c>
    </row>
    <row r="647" spans="1:7" hidden="1">
      <c r="A647" s="41" t="s">
        <v>1185</v>
      </c>
      <c r="B647" s="66" t="s">
        <v>1186</v>
      </c>
      <c r="C647" s="64"/>
      <c r="D647" s="64"/>
      <c r="E647" s="64"/>
      <c r="F647" s="59" t="str">
        <f t="shared" si="20"/>
        <v/>
      </c>
      <c r="G647" s="59" t="str">
        <f t="shared" si="21"/>
        <v/>
      </c>
    </row>
    <row r="648" spans="1:7" hidden="1">
      <c r="A648" s="41" t="s">
        <v>1187</v>
      </c>
      <c r="B648" s="66" t="s">
        <v>1188</v>
      </c>
      <c r="C648" s="64"/>
      <c r="D648" s="64"/>
      <c r="E648" s="64"/>
      <c r="F648" s="59" t="str">
        <f t="shared" si="20"/>
        <v/>
      </c>
      <c r="G648" s="59" t="str">
        <f t="shared" si="21"/>
        <v/>
      </c>
    </row>
    <row r="649" spans="1:7" hidden="1">
      <c r="A649" s="41" t="s">
        <v>1189</v>
      </c>
      <c r="B649" s="66" t="s">
        <v>1190</v>
      </c>
      <c r="C649" s="64">
        <v>100</v>
      </c>
      <c r="D649" s="64">
        <v>100</v>
      </c>
      <c r="E649" s="64">
        <v>70</v>
      </c>
      <c r="F649" s="59">
        <f t="shared" si="20"/>
        <v>70</v>
      </c>
      <c r="G649" s="59">
        <f t="shared" si="21"/>
        <v>70</v>
      </c>
    </row>
    <row r="650" spans="1:7" hidden="1">
      <c r="A650" s="60" t="s">
        <v>1191</v>
      </c>
      <c r="B650" s="72" t="s">
        <v>1192</v>
      </c>
      <c r="C650" s="62">
        <f>SUM(C651:C653)</f>
        <v>1799</v>
      </c>
      <c r="D650" s="62">
        <f>SUM(D651:D653)</f>
        <v>1320</v>
      </c>
      <c r="E650" s="62">
        <f>SUM(E651:E653)</f>
        <v>1411</v>
      </c>
      <c r="F650" s="59">
        <f t="shared" si="20"/>
        <v>78.400000000000006</v>
      </c>
      <c r="G650" s="59">
        <f t="shared" si="21"/>
        <v>106.9</v>
      </c>
    </row>
    <row r="651" spans="1:7" hidden="1">
      <c r="A651" s="41" t="s">
        <v>1193</v>
      </c>
      <c r="B651" s="66" t="s">
        <v>1194</v>
      </c>
      <c r="C651" s="64"/>
      <c r="D651" s="64"/>
      <c r="E651" s="64"/>
      <c r="F651" s="59" t="str">
        <f t="shared" si="20"/>
        <v/>
      </c>
      <c r="G651" s="59" t="str">
        <f t="shared" si="21"/>
        <v/>
      </c>
    </row>
    <row r="652" spans="1:7" hidden="1">
      <c r="A652" s="41" t="s">
        <v>1195</v>
      </c>
      <c r="B652" s="66" t="s">
        <v>1196</v>
      </c>
      <c r="C652" s="64"/>
      <c r="D652" s="64"/>
      <c r="E652" s="64"/>
      <c r="F652" s="59" t="str">
        <f t="shared" si="20"/>
        <v/>
      </c>
      <c r="G652" s="59" t="str">
        <f t="shared" si="21"/>
        <v/>
      </c>
    </row>
    <row r="653" spans="1:7" hidden="1">
      <c r="A653" s="41" t="s">
        <v>1197</v>
      </c>
      <c r="B653" s="66" t="s">
        <v>1198</v>
      </c>
      <c r="C653" s="64">
        <v>1799</v>
      </c>
      <c r="D653" s="64">
        <v>1320</v>
      </c>
      <c r="E653" s="64">
        <v>1411</v>
      </c>
      <c r="F653" s="59">
        <f t="shared" si="20"/>
        <v>78.400000000000006</v>
      </c>
      <c r="G653" s="59">
        <f t="shared" si="21"/>
        <v>106.9</v>
      </c>
    </row>
    <row r="654" spans="1:7" hidden="1">
      <c r="A654" s="60" t="s">
        <v>1199</v>
      </c>
      <c r="B654" s="72" t="s">
        <v>1200</v>
      </c>
      <c r="C654" s="62">
        <f>SUM(C655:C665)</f>
        <v>6424</v>
      </c>
      <c r="D654" s="62">
        <f>SUM(D655:D665)</f>
        <v>7949</v>
      </c>
      <c r="E654" s="62">
        <f>SUM(E655:E665)</f>
        <v>6660</v>
      </c>
      <c r="F654" s="59">
        <f t="shared" si="20"/>
        <v>103.7</v>
      </c>
      <c r="G654" s="59">
        <f t="shared" si="21"/>
        <v>83.8</v>
      </c>
    </row>
    <row r="655" spans="1:7" hidden="1">
      <c r="A655" s="41" t="s">
        <v>1201</v>
      </c>
      <c r="B655" s="66" t="s">
        <v>1202</v>
      </c>
      <c r="C655" s="64">
        <v>776</v>
      </c>
      <c r="D655" s="64">
        <v>878</v>
      </c>
      <c r="E655" s="64">
        <v>917</v>
      </c>
      <c r="F655" s="59">
        <f t="shared" si="20"/>
        <v>118.2</v>
      </c>
      <c r="G655" s="59">
        <f t="shared" si="21"/>
        <v>104.4</v>
      </c>
    </row>
    <row r="656" spans="1:7" hidden="1">
      <c r="A656" s="41" t="s">
        <v>1203</v>
      </c>
      <c r="B656" s="66" t="s">
        <v>1204</v>
      </c>
      <c r="C656" s="64">
        <v>456</v>
      </c>
      <c r="D656" s="64">
        <v>491</v>
      </c>
      <c r="E656" s="64">
        <v>469</v>
      </c>
      <c r="F656" s="59">
        <f t="shared" si="20"/>
        <v>102.9</v>
      </c>
      <c r="G656" s="59">
        <f t="shared" si="21"/>
        <v>95.5</v>
      </c>
    </row>
    <row r="657" spans="1:7" hidden="1">
      <c r="A657" s="41" t="s">
        <v>1205</v>
      </c>
      <c r="B657" s="66" t="s">
        <v>1206</v>
      </c>
      <c r="C657" s="64">
        <v>206</v>
      </c>
      <c r="D657" s="64">
        <v>219</v>
      </c>
      <c r="E657" s="64">
        <v>226</v>
      </c>
      <c r="F657" s="59">
        <f t="shared" si="20"/>
        <v>109.7</v>
      </c>
      <c r="G657" s="59">
        <f t="shared" si="21"/>
        <v>103.2</v>
      </c>
    </row>
    <row r="658" spans="1:7" hidden="1">
      <c r="A658" s="41" t="s">
        <v>1207</v>
      </c>
      <c r="B658" s="66" t="s">
        <v>1208</v>
      </c>
      <c r="C658" s="64"/>
      <c r="D658" s="64"/>
      <c r="E658" s="64"/>
      <c r="F658" s="59" t="str">
        <f t="shared" si="20"/>
        <v/>
      </c>
      <c r="G658" s="59" t="str">
        <f t="shared" si="21"/>
        <v/>
      </c>
    </row>
    <row r="659" spans="1:7" hidden="1">
      <c r="A659" s="41" t="s">
        <v>1209</v>
      </c>
      <c r="B659" s="66" t="s">
        <v>1210</v>
      </c>
      <c r="C659" s="64"/>
      <c r="D659" s="64"/>
      <c r="E659" s="64"/>
      <c r="F659" s="59" t="str">
        <f t="shared" si="20"/>
        <v/>
      </c>
      <c r="G659" s="59" t="str">
        <f t="shared" si="21"/>
        <v/>
      </c>
    </row>
    <row r="660" spans="1:7" hidden="1">
      <c r="A660" s="41" t="s">
        <v>1211</v>
      </c>
      <c r="B660" s="66" t="s">
        <v>1212</v>
      </c>
      <c r="C660" s="64"/>
      <c r="D660" s="64"/>
      <c r="E660" s="64"/>
      <c r="F660" s="59" t="str">
        <f t="shared" si="20"/>
        <v/>
      </c>
      <c r="G660" s="59" t="str">
        <f t="shared" si="21"/>
        <v/>
      </c>
    </row>
    <row r="661" spans="1:7" hidden="1">
      <c r="A661" s="41" t="s">
        <v>1213</v>
      </c>
      <c r="B661" s="66" t="s">
        <v>1214</v>
      </c>
      <c r="C661" s="64"/>
      <c r="D661" s="64"/>
      <c r="E661" s="64"/>
      <c r="F661" s="59" t="str">
        <f t="shared" si="20"/>
        <v/>
      </c>
      <c r="G661" s="59" t="str">
        <f t="shared" si="21"/>
        <v/>
      </c>
    </row>
    <row r="662" spans="1:7" hidden="1">
      <c r="A662" s="41" t="s">
        <v>1215</v>
      </c>
      <c r="B662" s="66" t="s">
        <v>1216</v>
      </c>
      <c r="C662" s="64">
        <v>3663</v>
      </c>
      <c r="D662" s="64">
        <v>3147</v>
      </c>
      <c r="E662" s="64">
        <v>3883</v>
      </c>
      <c r="F662" s="59">
        <f t="shared" si="20"/>
        <v>106</v>
      </c>
      <c r="G662" s="59">
        <f t="shared" si="21"/>
        <v>123.4</v>
      </c>
    </row>
    <row r="663" spans="1:7" hidden="1">
      <c r="A663" s="41" t="s">
        <v>1217</v>
      </c>
      <c r="B663" s="66" t="s">
        <v>1218</v>
      </c>
      <c r="C663" s="64">
        <v>837</v>
      </c>
      <c r="D663" s="64">
        <v>2375</v>
      </c>
      <c r="E663" s="64">
        <v>494</v>
      </c>
      <c r="F663" s="59">
        <f t="shared" si="20"/>
        <v>59</v>
      </c>
      <c r="G663" s="59">
        <f t="shared" si="21"/>
        <v>20.8</v>
      </c>
    </row>
    <row r="664" spans="1:7" hidden="1">
      <c r="A664" s="41" t="s">
        <v>1219</v>
      </c>
      <c r="B664" s="66" t="s">
        <v>1220</v>
      </c>
      <c r="C664" s="64"/>
      <c r="D664" s="64">
        <v>316</v>
      </c>
      <c r="E664" s="64">
        <v>118</v>
      </c>
      <c r="F664" s="59" t="str">
        <f t="shared" si="20"/>
        <v/>
      </c>
      <c r="G664" s="59">
        <f t="shared" si="21"/>
        <v>37.299999999999997</v>
      </c>
    </row>
    <row r="665" spans="1:7" hidden="1">
      <c r="A665" s="41" t="s">
        <v>1221</v>
      </c>
      <c r="B665" s="66" t="s">
        <v>1222</v>
      </c>
      <c r="C665" s="64">
        <v>486</v>
      </c>
      <c r="D665" s="64">
        <v>523</v>
      </c>
      <c r="E665" s="64">
        <v>553</v>
      </c>
      <c r="F665" s="59">
        <f t="shared" si="20"/>
        <v>113.8</v>
      </c>
      <c r="G665" s="59">
        <f t="shared" si="21"/>
        <v>105.7</v>
      </c>
    </row>
    <row r="666" spans="1:7" hidden="1">
      <c r="A666" s="60" t="s">
        <v>1223</v>
      </c>
      <c r="B666" s="72" t="s">
        <v>1224</v>
      </c>
      <c r="C666" s="62">
        <f>SUM(C667:C668)</f>
        <v>30</v>
      </c>
      <c r="D666" s="62">
        <f>SUM(D667:D668)</f>
        <v>35</v>
      </c>
      <c r="E666" s="62">
        <f>SUM(E667:E668)</f>
        <v>32</v>
      </c>
      <c r="F666" s="59">
        <f t="shared" si="20"/>
        <v>106.7</v>
      </c>
      <c r="G666" s="59">
        <f t="shared" si="21"/>
        <v>91.4</v>
      </c>
    </row>
    <row r="667" spans="1:7" hidden="1">
      <c r="A667" s="41" t="s">
        <v>1225</v>
      </c>
      <c r="B667" s="66" t="s">
        <v>1226</v>
      </c>
      <c r="C667" s="64">
        <v>30</v>
      </c>
      <c r="D667" s="64">
        <v>35</v>
      </c>
      <c r="E667" s="64">
        <v>32</v>
      </c>
      <c r="F667" s="59">
        <f t="shared" si="20"/>
        <v>106.7</v>
      </c>
      <c r="G667" s="59">
        <f t="shared" si="21"/>
        <v>91.4</v>
      </c>
    </row>
    <row r="668" spans="1:7" hidden="1">
      <c r="A668" s="41" t="s">
        <v>1227</v>
      </c>
      <c r="B668" s="66" t="s">
        <v>1228</v>
      </c>
      <c r="C668" s="64"/>
      <c r="D668" s="64"/>
      <c r="E668" s="64"/>
      <c r="F668" s="59" t="str">
        <f t="shared" si="20"/>
        <v/>
      </c>
      <c r="G668" s="59" t="str">
        <f t="shared" si="21"/>
        <v/>
      </c>
    </row>
    <row r="669" spans="1:7" hidden="1">
      <c r="A669" s="60" t="s">
        <v>1229</v>
      </c>
      <c r="B669" s="72" t="s">
        <v>1230</v>
      </c>
      <c r="C669" s="62">
        <f>SUM(C670:C672)</f>
        <v>2867</v>
      </c>
      <c r="D669" s="62">
        <f>SUM(D670:D672)</f>
        <v>3672</v>
      </c>
      <c r="E669" s="62">
        <f>SUM(E670:E672)</f>
        <v>2860</v>
      </c>
      <c r="F669" s="59">
        <f t="shared" si="20"/>
        <v>99.8</v>
      </c>
      <c r="G669" s="59">
        <f t="shared" si="21"/>
        <v>77.900000000000006</v>
      </c>
    </row>
    <row r="670" spans="1:7" hidden="1">
      <c r="A670" s="41" t="s">
        <v>1231</v>
      </c>
      <c r="B670" s="66" t="s">
        <v>1232</v>
      </c>
      <c r="C670" s="64">
        <v>1229</v>
      </c>
      <c r="D670" s="64">
        <v>1585</v>
      </c>
      <c r="E670" s="64">
        <v>1402</v>
      </c>
      <c r="F670" s="59">
        <f t="shared" si="20"/>
        <v>114.1</v>
      </c>
      <c r="G670" s="59">
        <f t="shared" si="21"/>
        <v>88.5</v>
      </c>
    </row>
    <row r="671" spans="1:7" hidden="1">
      <c r="A671" s="41" t="s">
        <v>1233</v>
      </c>
      <c r="B671" s="66" t="s">
        <v>1234</v>
      </c>
      <c r="C671" s="64">
        <v>1638</v>
      </c>
      <c r="D671" s="64">
        <v>2087</v>
      </c>
      <c r="E671" s="64">
        <v>1458</v>
      </c>
      <c r="F671" s="59">
        <f t="shared" si="20"/>
        <v>89</v>
      </c>
      <c r="G671" s="59">
        <f t="shared" si="21"/>
        <v>69.900000000000006</v>
      </c>
    </row>
    <row r="672" spans="1:7" hidden="1">
      <c r="A672" s="41" t="s">
        <v>1235</v>
      </c>
      <c r="B672" s="66" t="s">
        <v>1236</v>
      </c>
      <c r="C672" s="64"/>
      <c r="D672" s="64"/>
      <c r="E672" s="64"/>
      <c r="F672" s="59" t="str">
        <f t="shared" si="20"/>
        <v/>
      </c>
      <c r="G672" s="59" t="str">
        <f t="shared" si="21"/>
        <v/>
      </c>
    </row>
    <row r="673" spans="1:7" hidden="1">
      <c r="A673" s="60" t="s">
        <v>1237</v>
      </c>
      <c r="B673" s="72" t="s">
        <v>1238</v>
      </c>
      <c r="C673" s="62">
        <f>SUM(C674:C677)</f>
        <v>4648</v>
      </c>
      <c r="D673" s="62">
        <f>SUM(D674:D677)</f>
        <v>4199</v>
      </c>
      <c r="E673" s="62">
        <f>SUM(E674:E677)</f>
        <v>8547</v>
      </c>
      <c r="F673" s="59">
        <f t="shared" si="20"/>
        <v>183.9</v>
      </c>
      <c r="G673" s="59">
        <f t="shared" si="21"/>
        <v>203.5</v>
      </c>
    </row>
    <row r="674" spans="1:7" hidden="1">
      <c r="A674" s="41" t="s">
        <v>1239</v>
      </c>
      <c r="B674" s="66" t="s">
        <v>1240</v>
      </c>
      <c r="C674" s="64">
        <v>1262</v>
      </c>
      <c r="D674" s="64">
        <v>947</v>
      </c>
      <c r="E674" s="64">
        <v>729</v>
      </c>
      <c r="F674" s="59">
        <f t="shared" si="20"/>
        <v>57.8</v>
      </c>
      <c r="G674" s="59">
        <f t="shared" si="21"/>
        <v>77</v>
      </c>
    </row>
    <row r="675" spans="1:7" hidden="1">
      <c r="A675" s="41" t="s">
        <v>1241</v>
      </c>
      <c r="B675" s="66" t="s">
        <v>1242</v>
      </c>
      <c r="C675" s="64">
        <v>3386</v>
      </c>
      <c r="D675" s="64">
        <v>3199</v>
      </c>
      <c r="E675" s="64">
        <v>7578</v>
      </c>
      <c r="F675" s="59">
        <f t="shared" si="20"/>
        <v>223.8</v>
      </c>
      <c r="G675" s="59">
        <f t="shared" si="21"/>
        <v>236.9</v>
      </c>
    </row>
    <row r="676" spans="1:7" hidden="1">
      <c r="A676" s="41" t="s">
        <v>1243</v>
      </c>
      <c r="B676" s="66" t="s">
        <v>1244</v>
      </c>
      <c r="C676" s="64"/>
      <c r="D676" s="64"/>
      <c r="E676" s="64"/>
      <c r="F676" s="59" t="str">
        <f t="shared" si="20"/>
        <v/>
      </c>
      <c r="G676" s="59" t="str">
        <f t="shared" si="21"/>
        <v/>
      </c>
    </row>
    <row r="677" spans="1:7" hidden="1">
      <c r="A677" s="41" t="s">
        <v>1245</v>
      </c>
      <c r="B677" s="66" t="s">
        <v>1246</v>
      </c>
      <c r="C677" s="64"/>
      <c r="D677" s="64">
        <v>53</v>
      </c>
      <c r="E677" s="64">
        <v>240</v>
      </c>
      <c r="F677" s="59" t="str">
        <f t="shared" si="20"/>
        <v/>
      </c>
      <c r="G677" s="59">
        <f t="shared" si="21"/>
        <v>452.8</v>
      </c>
    </row>
    <row r="678" spans="1:7" hidden="1">
      <c r="A678" s="60" t="s">
        <v>1247</v>
      </c>
      <c r="B678" s="72" t="s">
        <v>1248</v>
      </c>
      <c r="C678" s="62">
        <f>SUM(C679:C681)</f>
        <v>33971</v>
      </c>
      <c r="D678" s="62">
        <f>SUM(D679:D681)</f>
        <v>37694</v>
      </c>
      <c r="E678" s="62">
        <f>SUM(E679:E681)</f>
        <v>0</v>
      </c>
      <c r="F678" s="59">
        <f t="shared" si="20"/>
        <v>0</v>
      </c>
      <c r="G678" s="59">
        <f t="shared" si="21"/>
        <v>0</v>
      </c>
    </row>
    <row r="679" spans="1:7" hidden="1">
      <c r="A679" s="41" t="s">
        <v>1249</v>
      </c>
      <c r="B679" s="66" t="s">
        <v>1250</v>
      </c>
      <c r="C679" s="64"/>
      <c r="D679" s="64"/>
      <c r="E679" s="64"/>
      <c r="F679" s="59" t="str">
        <f t="shared" si="20"/>
        <v/>
      </c>
      <c r="G679" s="59" t="str">
        <f t="shared" si="21"/>
        <v/>
      </c>
    </row>
    <row r="680" spans="1:7" hidden="1">
      <c r="A680" s="41" t="s">
        <v>1251</v>
      </c>
      <c r="B680" s="66" t="s">
        <v>1252</v>
      </c>
      <c r="C680" s="64">
        <v>33871</v>
      </c>
      <c r="D680" s="64">
        <v>37694</v>
      </c>
      <c r="E680" s="64"/>
      <c r="F680" s="59">
        <f t="shared" si="20"/>
        <v>0</v>
      </c>
      <c r="G680" s="59">
        <f t="shared" si="21"/>
        <v>0</v>
      </c>
    </row>
    <row r="681" spans="1:7" hidden="1">
      <c r="A681" s="41" t="s">
        <v>1253</v>
      </c>
      <c r="B681" s="66" t="s">
        <v>1254</v>
      </c>
      <c r="C681" s="64">
        <v>100</v>
      </c>
      <c r="D681" s="64"/>
      <c r="E681" s="64"/>
      <c r="F681" s="59">
        <f t="shared" si="20"/>
        <v>0</v>
      </c>
      <c r="G681" s="59" t="str">
        <f t="shared" si="21"/>
        <v/>
      </c>
    </row>
    <row r="682" spans="1:7" hidden="1">
      <c r="A682" s="60" t="s">
        <v>1255</v>
      </c>
      <c r="B682" s="72" t="s">
        <v>1256</v>
      </c>
      <c r="C682" s="62">
        <f>SUM(C683:C685)</f>
        <v>485</v>
      </c>
      <c r="D682" s="62">
        <f>SUM(D683:D685)</f>
        <v>617</v>
      </c>
      <c r="E682" s="62">
        <f>SUM(E683:E685)</f>
        <v>481</v>
      </c>
      <c r="F682" s="59">
        <f t="shared" si="20"/>
        <v>99.2</v>
      </c>
      <c r="G682" s="59">
        <f t="shared" si="21"/>
        <v>78</v>
      </c>
    </row>
    <row r="683" spans="1:7" hidden="1">
      <c r="A683" s="41" t="s">
        <v>1257</v>
      </c>
      <c r="B683" s="66" t="s">
        <v>1258</v>
      </c>
      <c r="C683" s="64">
        <v>485</v>
      </c>
      <c r="D683" s="64">
        <v>617</v>
      </c>
      <c r="E683" s="64">
        <v>481</v>
      </c>
      <c r="F683" s="59">
        <f t="shared" si="20"/>
        <v>99.2</v>
      </c>
      <c r="G683" s="59">
        <f t="shared" si="21"/>
        <v>78</v>
      </c>
    </row>
    <row r="684" spans="1:7" hidden="1">
      <c r="A684" s="41" t="s">
        <v>1259</v>
      </c>
      <c r="B684" s="66" t="s">
        <v>1260</v>
      </c>
      <c r="C684" s="64"/>
      <c r="D684" s="64"/>
      <c r="E684" s="64"/>
      <c r="F684" s="59" t="str">
        <f t="shared" si="20"/>
        <v/>
      </c>
      <c r="G684" s="59" t="str">
        <f t="shared" si="21"/>
        <v/>
      </c>
    </row>
    <row r="685" spans="1:7" hidden="1">
      <c r="A685" s="41" t="s">
        <v>1261</v>
      </c>
      <c r="B685" s="66" t="s">
        <v>1262</v>
      </c>
      <c r="C685" s="64"/>
      <c r="D685" s="64"/>
      <c r="E685" s="64"/>
      <c r="F685" s="59" t="str">
        <f t="shared" si="20"/>
        <v/>
      </c>
      <c r="G685" s="59" t="str">
        <f t="shared" si="21"/>
        <v/>
      </c>
    </row>
    <row r="686" spans="1:7" hidden="1">
      <c r="A686" s="60" t="s">
        <v>1263</v>
      </c>
      <c r="B686" s="72" t="s">
        <v>1264</v>
      </c>
      <c r="C686" s="62">
        <f>SUM(C687:C688)</f>
        <v>89</v>
      </c>
      <c r="D686" s="62">
        <f>SUM(D687:D688)</f>
        <v>98</v>
      </c>
      <c r="E686" s="62">
        <f>SUM(E687:E688)</f>
        <v>115</v>
      </c>
      <c r="F686" s="59">
        <f t="shared" si="20"/>
        <v>129.19999999999999</v>
      </c>
      <c r="G686" s="59">
        <f t="shared" si="21"/>
        <v>117.3</v>
      </c>
    </row>
    <row r="687" spans="1:7" hidden="1">
      <c r="A687" s="41" t="s">
        <v>1265</v>
      </c>
      <c r="B687" s="66" t="s">
        <v>1266</v>
      </c>
      <c r="C687" s="64">
        <v>89</v>
      </c>
      <c r="D687" s="64">
        <v>98</v>
      </c>
      <c r="E687" s="64">
        <v>115</v>
      </c>
      <c r="F687" s="59">
        <f t="shared" si="20"/>
        <v>129.19999999999999</v>
      </c>
      <c r="G687" s="59">
        <f t="shared" si="21"/>
        <v>117.3</v>
      </c>
    </row>
    <row r="688" spans="1:7" hidden="1">
      <c r="A688" s="41" t="s">
        <v>1267</v>
      </c>
      <c r="B688" s="66" t="s">
        <v>1268</v>
      </c>
      <c r="C688" s="64"/>
      <c r="D688" s="64"/>
      <c r="E688" s="64"/>
      <c r="F688" s="59" t="str">
        <f t="shared" si="20"/>
        <v/>
      </c>
      <c r="G688" s="59" t="str">
        <f t="shared" si="21"/>
        <v/>
      </c>
    </row>
    <row r="689" spans="1:7" hidden="1">
      <c r="A689" s="60" t="s">
        <v>1269</v>
      </c>
      <c r="B689" s="72" t="s">
        <v>1270</v>
      </c>
      <c r="C689" s="62">
        <f>SUM(C690:C697)</f>
        <v>3426</v>
      </c>
      <c r="D689" s="62">
        <f>SUM(D690:D697)</f>
        <v>3324</v>
      </c>
      <c r="E689" s="62">
        <f>SUM(E690:E697)</f>
        <v>559</v>
      </c>
      <c r="F689" s="59">
        <f t="shared" si="20"/>
        <v>16.3</v>
      </c>
      <c r="G689" s="59">
        <f t="shared" si="21"/>
        <v>16.8</v>
      </c>
    </row>
    <row r="690" spans="1:7" hidden="1">
      <c r="A690" s="41" t="s">
        <v>1271</v>
      </c>
      <c r="B690" s="66" t="s">
        <v>93</v>
      </c>
      <c r="C690" s="64">
        <v>425</v>
      </c>
      <c r="D690" s="64">
        <v>475</v>
      </c>
      <c r="E690" s="64">
        <v>559</v>
      </c>
      <c r="F690" s="59">
        <f t="shared" si="20"/>
        <v>131.5</v>
      </c>
      <c r="G690" s="59">
        <f t="shared" si="21"/>
        <v>117.7</v>
      </c>
    </row>
    <row r="691" spans="1:7" hidden="1">
      <c r="A691" s="41" t="s">
        <v>1272</v>
      </c>
      <c r="B691" s="66" t="s">
        <v>95</v>
      </c>
      <c r="C691" s="64">
        <v>61</v>
      </c>
      <c r="D691" s="64">
        <v>19</v>
      </c>
      <c r="E691" s="64"/>
      <c r="F691" s="59">
        <f t="shared" si="20"/>
        <v>0</v>
      </c>
      <c r="G691" s="59">
        <f t="shared" si="21"/>
        <v>0</v>
      </c>
    </row>
    <row r="692" spans="1:7" hidden="1">
      <c r="A692" s="41" t="s">
        <v>1273</v>
      </c>
      <c r="B692" s="66" t="s">
        <v>97</v>
      </c>
      <c r="C692" s="64"/>
      <c r="D692" s="64"/>
      <c r="E692" s="64"/>
      <c r="F692" s="59" t="str">
        <f t="shared" si="20"/>
        <v/>
      </c>
      <c r="G692" s="59" t="str">
        <f t="shared" si="21"/>
        <v/>
      </c>
    </row>
    <row r="693" spans="1:7" hidden="1">
      <c r="A693" s="41" t="s">
        <v>1274</v>
      </c>
      <c r="B693" s="66" t="s">
        <v>194</v>
      </c>
      <c r="C693" s="64"/>
      <c r="D693" s="64"/>
      <c r="E693" s="64"/>
      <c r="F693" s="59" t="str">
        <f t="shared" si="20"/>
        <v/>
      </c>
      <c r="G693" s="59" t="str">
        <f t="shared" si="21"/>
        <v/>
      </c>
    </row>
    <row r="694" spans="1:7" hidden="1">
      <c r="A694" s="41" t="s">
        <v>1275</v>
      </c>
      <c r="B694" s="66" t="s">
        <v>1276</v>
      </c>
      <c r="C694" s="64"/>
      <c r="D694" s="64"/>
      <c r="E694" s="64"/>
      <c r="F694" s="59" t="str">
        <f t="shared" si="20"/>
        <v/>
      </c>
      <c r="G694" s="59" t="str">
        <f t="shared" si="21"/>
        <v/>
      </c>
    </row>
    <row r="695" spans="1:7" hidden="1">
      <c r="A695" s="41" t="s">
        <v>1277</v>
      </c>
      <c r="B695" s="66" t="s">
        <v>1278</v>
      </c>
      <c r="C695" s="64">
        <v>2840</v>
      </c>
      <c r="D695" s="64">
        <v>2830</v>
      </c>
      <c r="E695" s="64"/>
      <c r="F695" s="59">
        <f t="shared" si="20"/>
        <v>0</v>
      </c>
      <c r="G695" s="59">
        <f t="shared" si="21"/>
        <v>0</v>
      </c>
    </row>
    <row r="696" spans="1:7" hidden="1">
      <c r="A696" s="41" t="s">
        <v>1279</v>
      </c>
      <c r="B696" s="66" t="s">
        <v>111</v>
      </c>
      <c r="C696" s="64"/>
      <c r="D696" s="64"/>
      <c r="E696" s="64"/>
      <c r="F696" s="59" t="str">
        <f t="shared" si="20"/>
        <v/>
      </c>
      <c r="G696" s="59" t="str">
        <f t="shared" si="21"/>
        <v/>
      </c>
    </row>
    <row r="697" spans="1:7" hidden="1">
      <c r="A697" s="41" t="s">
        <v>1280</v>
      </c>
      <c r="B697" s="66" t="s">
        <v>1281</v>
      </c>
      <c r="C697" s="64">
        <v>100</v>
      </c>
      <c r="D697" s="64"/>
      <c r="E697" s="64"/>
      <c r="F697" s="59">
        <f t="shared" si="20"/>
        <v>0</v>
      </c>
      <c r="G697" s="59" t="str">
        <f t="shared" si="21"/>
        <v/>
      </c>
    </row>
    <row r="698" spans="1:7" hidden="1">
      <c r="A698" s="74" t="s">
        <v>1282</v>
      </c>
      <c r="B698" s="79" t="s">
        <v>1283</v>
      </c>
      <c r="C698" s="76"/>
      <c r="D698" s="76"/>
      <c r="E698" s="76"/>
      <c r="F698" s="59" t="str">
        <f t="shared" si="20"/>
        <v/>
      </c>
      <c r="G698" s="59" t="str">
        <f t="shared" si="21"/>
        <v/>
      </c>
    </row>
    <row r="699" spans="1:7" hidden="1">
      <c r="A699" s="74" t="s">
        <v>1284</v>
      </c>
      <c r="B699" s="80" t="s">
        <v>1285</v>
      </c>
      <c r="C699" s="76"/>
      <c r="D699" s="76">
        <v>442</v>
      </c>
      <c r="E699" s="76">
        <v>235</v>
      </c>
      <c r="F699" s="59" t="str">
        <f t="shared" si="20"/>
        <v/>
      </c>
      <c r="G699" s="59">
        <f t="shared" si="21"/>
        <v>53.2</v>
      </c>
    </row>
    <row r="700" spans="1:7" hidden="1">
      <c r="A700" s="38" t="s">
        <v>1286</v>
      </c>
      <c r="B700" s="81" t="s">
        <v>1287</v>
      </c>
      <c r="C700" s="59">
        <f>SUM(C701,C711,C715,C724,C731,C738,C744,C747,C750,C751,C752,C758,C759,C760,C771)</f>
        <v>740</v>
      </c>
      <c r="D700" s="59">
        <f>SUM(D701,D711,D715,D724,D731,D738,D744,D747,D750,D751,D752,D758,D759,D760,D771)</f>
        <v>526</v>
      </c>
      <c r="E700" s="59">
        <f>SUM(E701,E711,E715,E724,E731,E738,E744,E747,E750,E751,E752,E758,E759,E760,E771)</f>
        <v>51</v>
      </c>
      <c r="F700" s="59">
        <f t="shared" si="20"/>
        <v>6.9</v>
      </c>
      <c r="G700" s="59">
        <f t="shared" si="21"/>
        <v>9.6999999999999993</v>
      </c>
    </row>
    <row r="701" spans="1:7" hidden="1">
      <c r="A701" s="60" t="s">
        <v>1288</v>
      </c>
      <c r="B701" s="82" t="s">
        <v>1289</v>
      </c>
      <c r="C701" s="62">
        <f>SUM(C702:C710)</f>
        <v>0</v>
      </c>
      <c r="D701" s="62">
        <f>SUM(D702:D710)</f>
        <v>323</v>
      </c>
      <c r="E701" s="62">
        <f>SUM(E702:E710)</f>
        <v>0</v>
      </c>
      <c r="F701" s="59" t="str">
        <f t="shared" si="20"/>
        <v/>
      </c>
      <c r="G701" s="59">
        <f t="shared" si="21"/>
        <v>0</v>
      </c>
    </row>
    <row r="702" spans="1:7" hidden="1">
      <c r="A702" s="41" t="s">
        <v>1290</v>
      </c>
      <c r="B702" s="83" t="s">
        <v>93</v>
      </c>
      <c r="C702" s="64"/>
      <c r="D702" s="64">
        <v>320</v>
      </c>
      <c r="E702" s="64"/>
      <c r="F702" s="59" t="str">
        <f t="shared" si="20"/>
        <v/>
      </c>
      <c r="G702" s="59">
        <f t="shared" si="21"/>
        <v>0</v>
      </c>
    </row>
    <row r="703" spans="1:7" hidden="1">
      <c r="A703" s="41" t="s">
        <v>1291</v>
      </c>
      <c r="B703" s="83" t="s">
        <v>95</v>
      </c>
      <c r="C703" s="64"/>
      <c r="D703" s="64"/>
      <c r="E703" s="64"/>
      <c r="F703" s="59" t="str">
        <f t="shared" si="20"/>
        <v/>
      </c>
      <c r="G703" s="59" t="str">
        <f t="shared" si="21"/>
        <v/>
      </c>
    </row>
    <row r="704" spans="1:7" hidden="1">
      <c r="A704" s="41" t="s">
        <v>1292</v>
      </c>
      <c r="B704" s="83" t="s">
        <v>97</v>
      </c>
      <c r="C704" s="64"/>
      <c r="D704" s="64"/>
      <c r="E704" s="64"/>
      <c r="F704" s="59" t="str">
        <f t="shared" si="20"/>
        <v/>
      </c>
      <c r="G704" s="59" t="str">
        <f t="shared" si="21"/>
        <v/>
      </c>
    </row>
    <row r="705" spans="1:7" hidden="1">
      <c r="A705" s="41" t="s">
        <v>1293</v>
      </c>
      <c r="B705" s="83" t="s">
        <v>1294</v>
      </c>
      <c r="C705" s="64"/>
      <c r="D705" s="64"/>
      <c r="E705" s="64"/>
      <c r="F705" s="59" t="str">
        <f t="shared" si="20"/>
        <v/>
      </c>
      <c r="G705" s="59" t="str">
        <f t="shared" si="21"/>
        <v/>
      </c>
    </row>
    <row r="706" spans="1:7" hidden="1">
      <c r="A706" s="41" t="s">
        <v>1295</v>
      </c>
      <c r="B706" s="83" t="s">
        <v>1296</v>
      </c>
      <c r="C706" s="64"/>
      <c r="D706" s="64"/>
      <c r="E706" s="64"/>
      <c r="F706" s="59" t="str">
        <f t="shared" si="20"/>
        <v/>
      </c>
      <c r="G706" s="59" t="str">
        <f t="shared" si="21"/>
        <v/>
      </c>
    </row>
    <row r="707" spans="1:7" hidden="1">
      <c r="A707" s="41" t="s">
        <v>1297</v>
      </c>
      <c r="B707" s="83" t="s">
        <v>1298</v>
      </c>
      <c r="C707" s="64"/>
      <c r="D707" s="64"/>
      <c r="E707" s="64"/>
      <c r="F707" s="59" t="str">
        <f t="shared" si="20"/>
        <v/>
      </c>
      <c r="G707" s="59" t="str">
        <f t="shared" si="21"/>
        <v/>
      </c>
    </row>
    <row r="708" spans="1:7" hidden="1">
      <c r="A708" s="41" t="s">
        <v>1299</v>
      </c>
      <c r="B708" s="83" t="s">
        <v>1300</v>
      </c>
      <c r="C708" s="64"/>
      <c r="D708" s="64"/>
      <c r="E708" s="64"/>
      <c r="F708" s="59" t="str">
        <f t="shared" si="20"/>
        <v/>
      </c>
      <c r="G708" s="59" t="str">
        <f t="shared" si="21"/>
        <v/>
      </c>
    </row>
    <row r="709" spans="1:7" hidden="1">
      <c r="A709" s="41" t="s">
        <v>1301</v>
      </c>
      <c r="B709" s="83" t="s">
        <v>1302</v>
      </c>
      <c r="C709" s="64"/>
      <c r="D709" s="64"/>
      <c r="E709" s="64"/>
      <c r="F709" s="59" t="str">
        <f t="shared" si="20"/>
        <v/>
      </c>
      <c r="G709" s="59" t="str">
        <f t="shared" si="21"/>
        <v/>
      </c>
    </row>
    <row r="710" spans="1:7" hidden="1">
      <c r="A710" s="41" t="s">
        <v>1303</v>
      </c>
      <c r="B710" s="83" t="s">
        <v>1304</v>
      </c>
      <c r="C710" s="64"/>
      <c r="D710" s="64">
        <v>3</v>
      </c>
      <c r="E710" s="64"/>
      <c r="F710" s="59" t="str">
        <f t="shared" ref="F710:F773" si="22">IF(C710=0,"",ROUND(E710/C710*100,1))</f>
        <v/>
      </c>
      <c r="G710" s="59">
        <f t="shared" ref="G710:G773" si="23">IF(D710=0,"",ROUND(E710/D710*100,1))</f>
        <v>0</v>
      </c>
    </row>
    <row r="711" spans="1:7" hidden="1">
      <c r="A711" s="60" t="s">
        <v>1305</v>
      </c>
      <c r="B711" s="82" t="s">
        <v>1306</v>
      </c>
      <c r="C711" s="62">
        <f>SUM(C712:C714)</f>
        <v>0</v>
      </c>
      <c r="D711" s="62">
        <f>SUM(D712:D714)</f>
        <v>0</v>
      </c>
      <c r="E711" s="62">
        <f>SUM(E712:E714)</f>
        <v>0</v>
      </c>
      <c r="F711" s="59" t="str">
        <f t="shared" si="22"/>
        <v/>
      </c>
      <c r="G711" s="59" t="str">
        <f t="shared" si="23"/>
        <v/>
      </c>
    </row>
    <row r="712" spans="1:7" hidden="1">
      <c r="A712" s="41" t="s">
        <v>1307</v>
      </c>
      <c r="B712" s="83" t="s">
        <v>1308</v>
      </c>
      <c r="C712" s="64"/>
      <c r="D712" s="64"/>
      <c r="E712" s="64"/>
      <c r="F712" s="59" t="str">
        <f t="shared" si="22"/>
        <v/>
      </c>
      <c r="G712" s="59" t="str">
        <f t="shared" si="23"/>
        <v/>
      </c>
    </row>
    <row r="713" spans="1:7" hidden="1">
      <c r="A713" s="41" t="s">
        <v>1309</v>
      </c>
      <c r="B713" s="83" t="s">
        <v>1310</v>
      </c>
      <c r="C713" s="64"/>
      <c r="D713" s="64"/>
      <c r="E713" s="64"/>
      <c r="F713" s="59" t="str">
        <f t="shared" si="22"/>
        <v/>
      </c>
      <c r="G713" s="59" t="str">
        <f t="shared" si="23"/>
        <v/>
      </c>
    </row>
    <row r="714" spans="1:7" hidden="1">
      <c r="A714" s="41" t="s">
        <v>1311</v>
      </c>
      <c r="B714" s="83" t="s">
        <v>1312</v>
      </c>
      <c r="C714" s="64"/>
      <c r="D714" s="64"/>
      <c r="E714" s="64"/>
      <c r="F714" s="59" t="str">
        <f t="shared" si="22"/>
        <v/>
      </c>
      <c r="G714" s="59" t="str">
        <f t="shared" si="23"/>
        <v/>
      </c>
    </row>
    <row r="715" spans="1:7" hidden="1">
      <c r="A715" s="60" t="s">
        <v>1313</v>
      </c>
      <c r="B715" s="82" t="s">
        <v>1314</v>
      </c>
      <c r="C715" s="62">
        <f>SUM(C716:C723)</f>
        <v>740</v>
      </c>
      <c r="D715" s="62">
        <f>SUM(D716:D723)</f>
        <v>203</v>
      </c>
      <c r="E715" s="62">
        <f>SUM(E716:E723)</f>
        <v>51</v>
      </c>
      <c r="F715" s="59">
        <f t="shared" si="22"/>
        <v>6.9</v>
      </c>
      <c r="G715" s="59">
        <f t="shared" si="23"/>
        <v>25.1</v>
      </c>
    </row>
    <row r="716" spans="1:7" hidden="1">
      <c r="A716" s="41" t="s">
        <v>1315</v>
      </c>
      <c r="B716" s="83" t="s">
        <v>1316</v>
      </c>
      <c r="C716" s="64"/>
      <c r="D716" s="64">
        <v>53</v>
      </c>
      <c r="E716" s="64">
        <v>51</v>
      </c>
      <c r="F716" s="59" t="str">
        <f t="shared" si="22"/>
        <v/>
      </c>
      <c r="G716" s="59">
        <f t="shared" si="23"/>
        <v>96.2</v>
      </c>
    </row>
    <row r="717" spans="1:7" hidden="1">
      <c r="A717" s="41" t="s">
        <v>1317</v>
      </c>
      <c r="B717" s="83" t="s">
        <v>1318</v>
      </c>
      <c r="C717" s="64"/>
      <c r="D717" s="64"/>
      <c r="E717" s="64"/>
      <c r="F717" s="59" t="str">
        <f t="shared" si="22"/>
        <v/>
      </c>
      <c r="G717" s="59" t="str">
        <f t="shared" si="23"/>
        <v/>
      </c>
    </row>
    <row r="718" spans="1:7" hidden="1">
      <c r="A718" s="41" t="s">
        <v>1319</v>
      </c>
      <c r="B718" s="83" t="s">
        <v>1320</v>
      </c>
      <c r="C718" s="64"/>
      <c r="D718" s="64"/>
      <c r="E718" s="64"/>
      <c r="F718" s="59" t="str">
        <f t="shared" si="22"/>
        <v/>
      </c>
      <c r="G718" s="59" t="str">
        <f t="shared" si="23"/>
        <v/>
      </c>
    </row>
    <row r="719" spans="1:7" hidden="1">
      <c r="A719" s="41" t="s">
        <v>1321</v>
      </c>
      <c r="B719" s="83" t="s">
        <v>1322</v>
      </c>
      <c r="C719" s="64"/>
      <c r="D719" s="64">
        <v>150</v>
      </c>
      <c r="E719" s="64"/>
      <c r="F719" s="59" t="str">
        <f t="shared" si="22"/>
        <v/>
      </c>
      <c r="G719" s="59">
        <f t="shared" si="23"/>
        <v>0</v>
      </c>
    </row>
    <row r="720" spans="1:7" hidden="1">
      <c r="A720" s="41" t="s">
        <v>1323</v>
      </c>
      <c r="B720" s="83" t="s">
        <v>1324</v>
      </c>
      <c r="C720" s="64"/>
      <c r="D720" s="64"/>
      <c r="E720" s="64"/>
      <c r="F720" s="59" t="str">
        <f t="shared" si="22"/>
        <v/>
      </c>
      <c r="G720" s="59" t="str">
        <f t="shared" si="23"/>
        <v/>
      </c>
    </row>
    <row r="721" spans="1:7" hidden="1">
      <c r="A721" s="41" t="s">
        <v>1325</v>
      </c>
      <c r="B721" s="83" t="s">
        <v>1326</v>
      </c>
      <c r="C721" s="64"/>
      <c r="D721" s="64"/>
      <c r="E721" s="64"/>
      <c r="F721" s="59" t="str">
        <f t="shared" si="22"/>
        <v/>
      </c>
      <c r="G721" s="59" t="str">
        <f t="shared" si="23"/>
        <v/>
      </c>
    </row>
    <row r="722" spans="1:7" hidden="1">
      <c r="A722" s="41" t="s">
        <v>1327</v>
      </c>
      <c r="B722" s="83" t="s">
        <v>1328</v>
      </c>
      <c r="C722" s="64"/>
      <c r="D722" s="64"/>
      <c r="E722" s="64"/>
      <c r="F722" s="59" t="str">
        <f t="shared" si="22"/>
        <v/>
      </c>
      <c r="G722" s="59" t="str">
        <f t="shared" si="23"/>
        <v/>
      </c>
    </row>
    <row r="723" spans="1:7" hidden="1">
      <c r="A723" s="41" t="s">
        <v>1329</v>
      </c>
      <c r="B723" s="83" t="s">
        <v>1330</v>
      </c>
      <c r="C723" s="64">
        <v>740</v>
      </c>
      <c r="D723" s="64"/>
      <c r="E723" s="64"/>
      <c r="F723" s="59">
        <f t="shared" si="22"/>
        <v>0</v>
      </c>
      <c r="G723" s="59" t="str">
        <f t="shared" si="23"/>
        <v/>
      </c>
    </row>
    <row r="724" spans="1:7" hidden="1">
      <c r="A724" s="60" t="s">
        <v>1331</v>
      </c>
      <c r="B724" s="82" t="s">
        <v>1332</v>
      </c>
      <c r="C724" s="62">
        <f>SUM(C725:C730)</f>
        <v>0</v>
      </c>
      <c r="D724" s="62">
        <f>SUM(D725:D730)</f>
        <v>0</v>
      </c>
      <c r="E724" s="62">
        <f>SUM(E725:E730)</f>
        <v>0</v>
      </c>
      <c r="F724" s="59" t="str">
        <f t="shared" si="22"/>
        <v/>
      </c>
      <c r="G724" s="59" t="str">
        <f t="shared" si="23"/>
        <v/>
      </c>
    </row>
    <row r="725" spans="1:7" hidden="1">
      <c r="A725" s="41" t="s">
        <v>1333</v>
      </c>
      <c r="B725" s="83" t="s">
        <v>1334</v>
      </c>
      <c r="C725" s="64"/>
      <c r="D725" s="64"/>
      <c r="E725" s="64"/>
      <c r="F725" s="59" t="str">
        <f t="shared" si="22"/>
        <v/>
      </c>
      <c r="G725" s="59" t="str">
        <f t="shared" si="23"/>
        <v/>
      </c>
    </row>
    <row r="726" spans="1:7" hidden="1">
      <c r="A726" s="41" t="s">
        <v>1335</v>
      </c>
      <c r="B726" s="83" t="s">
        <v>1336</v>
      </c>
      <c r="C726" s="64"/>
      <c r="D726" s="64"/>
      <c r="E726" s="64"/>
      <c r="F726" s="59" t="str">
        <f t="shared" si="22"/>
        <v/>
      </c>
      <c r="G726" s="59" t="str">
        <f t="shared" si="23"/>
        <v/>
      </c>
    </row>
    <row r="727" spans="1:7" hidden="1">
      <c r="A727" s="41" t="s">
        <v>1337</v>
      </c>
      <c r="B727" s="83" t="s">
        <v>1338</v>
      </c>
      <c r="C727" s="64"/>
      <c r="D727" s="64"/>
      <c r="E727" s="64"/>
      <c r="F727" s="59" t="str">
        <f t="shared" si="22"/>
        <v/>
      </c>
      <c r="G727" s="59" t="str">
        <f t="shared" si="23"/>
        <v/>
      </c>
    </row>
    <row r="728" spans="1:7" hidden="1">
      <c r="A728" s="41" t="s">
        <v>1339</v>
      </c>
      <c r="B728" s="83" t="s">
        <v>1340</v>
      </c>
      <c r="C728" s="64"/>
      <c r="D728" s="64"/>
      <c r="E728" s="64"/>
      <c r="F728" s="59" t="str">
        <f t="shared" si="22"/>
        <v/>
      </c>
      <c r="G728" s="59" t="str">
        <f t="shared" si="23"/>
        <v/>
      </c>
    </row>
    <row r="729" spans="1:7" hidden="1">
      <c r="A729" s="41" t="s">
        <v>1341</v>
      </c>
      <c r="B729" s="83" t="s">
        <v>1342</v>
      </c>
      <c r="C729" s="64"/>
      <c r="D729" s="64"/>
      <c r="E729" s="64"/>
      <c r="F729" s="59" t="str">
        <f t="shared" si="22"/>
        <v/>
      </c>
      <c r="G729" s="59" t="str">
        <f t="shared" si="23"/>
        <v/>
      </c>
    </row>
    <row r="730" spans="1:7" hidden="1">
      <c r="A730" s="41" t="s">
        <v>1343</v>
      </c>
      <c r="B730" s="83" t="s">
        <v>1344</v>
      </c>
      <c r="C730" s="64"/>
      <c r="D730" s="64"/>
      <c r="E730" s="64"/>
      <c r="F730" s="59" t="str">
        <f t="shared" si="22"/>
        <v/>
      </c>
      <c r="G730" s="59" t="str">
        <f t="shared" si="23"/>
        <v/>
      </c>
    </row>
    <row r="731" spans="1:7" hidden="1">
      <c r="A731" s="60" t="s">
        <v>1345</v>
      </c>
      <c r="B731" s="82" t="s">
        <v>1346</v>
      </c>
      <c r="C731" s="62">
        <f>SUM(C732:C737)</f>
        <v>0</v>
      </c>
      <c r="D731" s="62">
        <f>SUM(D732:D737)</f>
        <v>0</v>
      </c>
      <c r="E731" s="62">
        <f>SUM(E732:E737)</f>
        <v>0</v>
      </c>
      <c r="F731" s="59" t="str">
        <f t="shared" si="22"/>
        <v/>
      </c>
      <c r="G731" s="59" t="str">
        <f t="shared" si="23"/>
        <v/>
      </c>
    </row>
    <row r="732" spans="1:7" hidden="1">
      <c r="A732" s="41" t="s">
        <v>1347</v>
      </c>
      <c r="B732" s="83" t="s">
        <v>1348</v>
      </c>
      <c r="C732" s="64"/>
      <c r="D732" s="64"/>
      <c r="E732" s="64"/>
      <c r="F732" s="59" t="str">
        <f t="shared" si="22"/>
        <v/>
      </c>
      <c r="G732" s="59" t="str">
        <f t="shared" si="23"/>
        <v/>
      </c>
    </row>
    <row r="733" spans="1:7" hidden="1">
      <c r="A733" s="41" t="s">
        <v>1349</v>
      </c>
      <c r="B733" s="83" t="s">
        <v>1350</v>
      </c>
      <c r="C733" s="64"/>
      <c r="D733" s="64"/>
      <c r="E733" s="64"/>
      <c r="F733" s="59" t="str">
        <f t="shared" si="22"/>
        <v/>
      </c>
      <c r="G733" s="59" t="str">
        <f t="shared" si="23"/>
        <v/>
      </c>
    </row>
    <row r="734" spans="1:7" hidden="1">
      <c r="A734" s="41" t="s">
        <v>1351</v>
      </c>
      <c r="B734" s="83" t="s">
        <v>1352</v>
      </c>
      <c r="C734" s="64"/>
      <c r="D734" s="64"/>
      <c r="E734" s="64"/>
      <c r="F734" s="59" t="str">
        <f t="shared" si="22"/>
        <v/>
      </c>
      <c r="G734" s="59" t="str">
        <f t="shared" si="23"/>
        <v/>
      </c>
    </row>
    <row r="735" spans="1:7" hidden="1">
      <c r="A735" s="41" t="s">
        <v>1353</v>
      </c>
      <c r="B735" s="83" t="s">
        <v>1354</v>
      </c>
      <c r="C735" s="64"/>
      <c r="D735" s="64"/>
      <c r="E735" s="64"/>
      <c r="F735" s="59" t="str">
        <f t="shared" si="22"/>
        <v/>
      </c>
      <c r="G735" s="59" t="str">
        <f t="shared" si="23"/>
        <v/>
      </c>
    </row>
    <row r="736" spans="1:7" hidden="1">
      <c r="A736" s="41" t="s">
        <v>1355</v>
      </c>
      <c r="B736" s="83" t="s">
        <v>1356</v>
      </c>
      <c r="C736" s="64"/>
      <c r="D736" s="64"/>
      <c r="E736" s="64"/>
      <c r="F736" s="59" t="str">
        <f t="shared" si="22"/>
        <v/>
      </c>
      <c r="G736" s="59" t="str">
        <f t="shared" si="23"/>
        <v/>
      </c>
    </row>
    <row r="737" spans="1:7" hidden="1">
      <c r="A737" s="41" t="s">
        <v>1357</v>
      </c>
      <c r="B737" s="83" t="s">
        <v>1358</v>
      </c>
      <c r="C737" s="64"/>
      <c r="D737" s="64"/>
      <c r="E737" s="64"/>
      <c r="F737" s="59" t="str">
        <f t="shared" si="22"/>
        <v/>
      </c>
      <c r="G737" s="59" t="str">
        <f t="shared" si="23"/>
        <v/>
      </c>
    </row>
    <row r="738" spans="1:7" hidden="1">
      <c r="A738" s="60" t="s">
        <v>1359</v>
      </c>
      <c r="B738" s="82" t="s">
        <v>1360</v>
      </c>
      <c r="C738" s="62">
        <f>SUM(C739:C743)</f>
        <v>0</v>
      </c>
      <c r="D738" s="62">
        <f>SUM(D739:D743)</f>
        <v>0</v>
      </c>
      <c r="E738" s="62">
        <f>SUM(E739:E743)</f>
        <v>0</v>
      </c>
      <c r="F738" s="59" t="str">
        <f t="shared" si="22"/>
        <v/>
      </c>
      <c r="G738" s="59" t="str">
        <f t="shared" si="23"/>
        <v/>
      </c>
    </row>
    <row r="739" spans="1:7" hidden="1">
      <c r="A739" s="41" t="s">
        <v>1361</v>
      </c>
      <c r="B739" s="83" t="s">
        <v>1362</v>
      </c>
      <c r="C739" s="64"/>
      <c r="D739" s="64"/>
      <c r="E739" s="64"/>
      <c r="F739" s="59" t="str">
        <f t="shared" si="22"/>
        <v/>
      </c>
      <c r="G739" s="59" t="str">
        <f t="shared" si="23"/>
        <v/>
      </c>
    </row>
    <row r="740" spans="1:7" hidden="1">
      <c r="A740" s="41" t="s">
        <v>1363</v>
      </c>
      <c r="B740" s="83" t="s">
        <v>1364</v>
      </c>
      <c r="C740" s="64"/>
      <c r="D740" s="64"/>
      <c r="E740" s="64"/>
      <c r="F740" s="59" t="str">
        <f t="shared" si="22"/>
        <v/>
      </c>
      <c r="G740" s="59" t="str">
        <f t="shared" si="23"/>
        <v/>
      </c>
    </row>
    <row r="741" spans="1:7" hidden="1">
      <c r="A741" s="41" t="s">
        <v>1365</v>
      </c>
      <c r="B741" s="83" t="s">
        <v>1366</v>
      </c>
      <c r="C741" s="64"/>
      <c r="D741" s="64"/>
      <c r="E741" s="64"/>
      <c r="F741" s="59" t="str">
        <f t="shared" si="22"/>
        <v/>
      </c>
      <c r="G741" s="59" t="str">
        <f t="shared" si="23"/>
        <v/>
      </c>
    </row>
    <row r="742" spans="1:7" hidden="1">
      <c r="A742" s="41" t="s">
        <v>1367</v>
      </c>
      <c r="B742" s="83" t="s">
        <v>1368</v>
      </c>
      <c r="C742" s="64"/>
      <c r="D742" s="64"/>
      <c r="E742" s="64"/>
      <c r="F742" s="59" t="str">
        <f t="shared" si="22"/>
        <v/>
      </c>
      <c r="G742" s="59" t="str">
        <f t="shared" si="23"/>
        <v/>
      </c>
    </row>
    <row r="743" spans="1:7" hidden="1">
      <c r="A743" s="41" t="s">
        <v>1369</v>
      </c>
      <c r="B743" s="83" t="s">
        <v>1370</v>
      </c>
      <c r="C743" s="64"/>
      <c r="D743" s="64"/>
      <c r="E743" s="64"/>
      <c r="F743" s="59" t="str">
        <f t="shared" si="22"/>
        <v/>
      </c>
      <c r="G743" s="59" t="str">
        <f t="shared" si="23"/>
        <v/>
      </c>
    </row>
    <row r="744" spans="1:7" hidden="1">
      <c r="A744" s="60" t="s">
        <v>1371</v>
      </c>
      <c r="B744" s="82" t="s">
        <v>1372</v>
      </c>
      <c r="C744" s="62">
        <f>SUM(C745:C746)</f>
        <v>0</v>
      </c>
      <c r="D744" s="62">
        <f>SUM(D745:D746)</f>
        <v>0</v>
      </c>
      <c r="E744" s="62">
        <f>SUM(E745:E746)</f>
        <v>0</v>
      </c>
      <c r="F744" s="59" t="str">
        <f t="shared" si="22"/>
        <v/>
      </c>
      <c r="G744" s="59" t="str">
        <f t="shared" si="23"/>
        <v/>
      </c>
    </row>
    <row r="745" spans="1:7" hidden="1">
      <c r="A745" s="41" t="s">
        <v>1373</v>
      </c>
      <c r="B745" s="83" t="s">
        <v>1374</v>
      </c>
      <c r="C745" s="64"/>
      <c r="D745" s="64"/>
      <c r="E745" s="64"/>
      <c r="F745" s="59" t="str">
        <f t="shared" si="22"/>
        <v/>
      </c>
      <c r="G745" s="59" t="str">
        <f t="shared" si="23"/>
        <v/>
      </c>
    </row>
    <row r="746" spans="1:7" hidden="1">
      <c r="A746" s="41" t="s">
        <v>1375</v>
      </c>
      <c r="B746" s="83" t="s">
        <v>1376</v>
      </c>
      <c r="C746" s="64"/>
      <c r="D746" s="64"/>
      <c r="E746" s="64"/>
      <c r="F746" s="59" t="str">
        <f t="shared" si="22"/>
        <v/>
      </c>
      <c r="G746" s="59" t="str">
        <f t="shared" si="23"/>
        <v/>
      </c>
    </row>
    <row r="747" spans="1:7" hidden="1">
      <c r="A747" s="60" t="s">
        <v>1377</v>
      </c>
      <c r="B747" s="82" t="s">
        <v>1378</v>
      </c>
      <c r="C747" s="62">
        <f>SUM(C748:C749)</f>
        <v>0</v>
      </c>
      <c r="D747" s="62">
        <f>SUM(D748:D749)</f>
        <v>0</v>
      </c>
      <c r="E747" s="62">
        <f>SUM(E748:E749)</f>
        <v>0</v>
      </c>
      <c r="F747" s="59" t="str">
        <f t="shared" si="22"/>
        <v/>
      </c>
      <c r="G747" s="59" t="str">
        <f t="shared" si="23"/>
        <v/>
      </c>
    </row>
    <row r="748" spans="1:7" hidden="1">
      <c r="A748" s="41" t="s">
        <v>1379</v>
      </c>
      <c r="B748" s="83" t="s">
        <v>1380</v>
      </c>
      <c r="C748" s="64"/>
      <c r="D748" s="64"/>
      <c r="E748" s="64"/>
      <c r="F748" s="59" t="str">
        <f t="shared" si="22"/>
        <v/>
      </c>
      <c r="G748" s="59" t="str">
        <f t="shared" si="23"/>
        <v/>
      </c>
    </row>
    <row r="749" spans="1:7" hidden="1">
      <c r="A749" s="41" t="s">
        <v>1381</v>
      </c>
      <c r="B749" s="83" t="s">
        <v>1382</v>
      </c>
      <c r="C749" s="64"/>
      <c r="D749" s="64"/>
      <c r="E749" s="64"/>
      <c r="F749" s="59" t="str">
        <f t="shared" si="22"/>
        <v/>
      </c>
      <c r="G749" s="59" t="str">
        <f t="shared" si="23"/>
        <v/>
      </c>
    </row>
    <row r="750" spans="1:7" hidden="1">
      <c r="A750" s="74" t="s">
        <v>1383</v>
      </c>
      <c r="B750" s="80" t="s">
        <v>1384</v>
      </c>
      <c r="C750" s="76"/>
      <c r="D750" s="76"/>
      <c r="E750" s="76"/>
      <c r="F750" s="59" t="str">
        <f t="shared" si="22"/>
        <v/>
      </c>
      <c r="G750" s="59" t="str">
        <f t="shared" si="23"/>
        <v/>
      </c>
    </row>
    <row r="751" spans="1:7" hidden="1">
      <c r="A751" s="74" t="s">
        <v>1385</v>
      </c>
      <c r="B751" s="80" t="s">
        <v>1386</v>
      </c>
      <c r="C751" s="76"/>
      <c r="D751" s="76"/>
      <c r="E751" s="76"/>
      <c r="F751" s="59" t="str">
        <f t="shared" si="22"/>
        <v/>
      </c>
      <c r="G751" s="59" t="str">
        <f t="shared" si="23"/>
        <v/>
      </c>
    </row>
    <row r="752" spans="1:7" hidden="1">
      <c r="A752" s="60" t="s">
        <v>1387</v>
      </c>
      <c r="B752" s="82" t="s">
        <v>1388</v>
      </c>
      <c r="C752" s="62">
        <f>SUM(C753:C757)</f>
        <v>0</v>
      </c>
      <c r="D752" s="62">
        <f>SUM(D753:D757)</f>
        <v>0</v>
      </c>
      <c r="E752" s="62">
        <f>SUM(E753:E757)</f>
        <v>0</v>
      </c>
      <c r="F752" s="59" t="str">
        <f t="shared" si="22"/>
        <v/>
      </c>
      <c r="G752" s="59" t="str">
        <f t="shared" si="23"/>
        <v/>
      </c>
    </row>
    <row r="753" spans="1:7" hidden="1">
      <c r="A753" s="41" t="s">
        <v>1389</v>
      </c>
      <c r="B753" s="83" t="s">
        <v>1390</v>
      </c>
      <c r="C753" s="64"/>
      <c r="D753" s="64"/>
      <c r="E753" s="64"/>
      <c r="F753" s="59" t="str">
        <f t="shared" si="22"/>
        <v/>
      </c>
      <c r="G753" s="59" t="str">
        <f t="shared" si="23"/>
        <v/>
      </c>
    </row>
    <row r="754" spans="1:7" hidden="1">
      <c r="A754" s="41" t="s">
        <v>1391</v>
      </c>
      <c r="B754" s="83" t="s">
        <v>1392</v>
      </c>
      <c r="C754" s="64"/>
      <c r="D754" s="64"/>
      <c r="E754" s="64"/>
      <c r="F754" s="59" t="str">
        <f t="shared" si="22"/>
        <v/>
      </c>
      <c r="G754" s="59" t="str">
        <f t="shared" si="23"/>
        <v/>
      </c>
    </row>
    <row r="755" spans="1:7" hidden="1">
      <c r="A755" s="41" t="s">
        <v>1393</v>
      </c>
      <c r="B755" s="83" t="s">
        <v>1394</v>
      </c>
      <c r="C755" s="64"/>
      <c r="D755" s="64"/>
      <c r="E755" s="64"/>
      <c r="F755" s="59" t="str">
        <f t="shared" si="22"/>
        <v/>
      </c>
      <c r="G755" s="59" t="str">
        <f t="shared" si="23"/>
        <v/>
      </c>
    </row>
    <row r="756" spans="1:7" hidden="1">
      <c r="A756" s="41" t="s">
        <v>1395</v>
      </c>
      <c r="B756" s="83" t="s">
        <v>1396</v>
      </c>
      <c r="C756" s="64"/>
      <c r="D756" s="64"/>
      <c r="E756" s="64"/>
      <c r="F756" s="59" t="str">
        <f t="shared" si="22"/>
        <v/>
      </c>
      <c r="G756" s="59" t="str">
        <f t="shared" si="23"/>
        <v/>
      </c>
    </row>
    <row r="757" spans="1:7" hidden="1">
      <c r="A757" s="41" t="s">
        <v>1397</v>
      </c>
      <c r="B757" s="83" t="s">
        <v>1398</v>
      </c>
      <c r="C757" s="64"/>
      <c r="D757" s="64"/>
      <c r="E757" s="64"/>
      <c r="F757" s="59" t="str">
        <f t="shared" si="22"/>
        <v/>
      </c>
      <c r="G757" s="59" t="str">
        <f t="shared" si="23"/>
        <v/>
      </c>
    </row>
    <row r="758" spans="1:7" hidden="1">
      <c r="A758" s="74" t="s">
        <v>1399</v>
      </c>
      <c r="B758" s="80" t="s">
        <v>1400</v>
      </c>
      <c r="C758" s="76"/>
      <c r="D758" s="76"/>
      <c r="E758" s="76"/>
      <c r="F758" s="59" t="str">
        <f t="shared" si="22"/>
        <v/>
      </c>
      <c r="G758" s="59" t="str">
        <f t="shared" si="23"/>
        <v/>
      </c>
    </row>
    <row r="759" spans="1:7" hidden="1">
      <c r="A759" s="74" t="s">
        <v>1401</v>
      </c>
      <c r="B759" s="80" t="s">
        <v>1402</v>
      </c>
      <c r="C759" s="76"/>
      <c r="D759" s="76"/>
      <c r="E759" s="76"/>
      <c r="F759" s="59" t="str">
        <f t="shared" si="22"/>
        <v/>
      </c>
      <c r="G759" s="59" t="str">
        <f t="shared" si="23"/>
        <v/>
      </c>
    </row>
    <row r="760" spans="1:7" hidden="1">
      <c r="A760" s="60" t="s">
        <v>1403</v>
      </c>
      <c r="B760" s="82" t="s">
        <v>1404</v>
      </c>
      <c r="C760" s="62">
        <f>SUM(C761:C770)</f>
        <v>0</v>
      </c>
      <c r="D760" s="62">
        <f>SUM(D761:D770)</f>
        <v>0</v>
      </c>
      <c r="E760" s="62">
        <f>SUM(E761:E770)</f>
        <v>0</v>
      </c>
      <c r="F760" s="59" t="str">
        <f t="shared" si="22"/>
        <v/>
      </c>
      <c r="G760" s="59" t="str">
        <f t="shared" si="23"/>
        <v/>
      </c>
    </row>
    <row r="761" spans="1:7" hidden="1">
      <c r="A761" s="41" t="s">
        <v>1405</v>
      </c>
      <c r="B761" s="83" t="s">
        <v>93</v>
      </c>
      <c r="C761" s="64"/>
      <c r="D761" s="64"/>
      <c r="E761" s="64"/>
      <c r="F761" s="59" t="str">
        <f t="shared" si="22"/>
        <v/>
      </c>
      <c r="G761" s="59" t="str">
        <f t="shared" si="23"/>
        <v/>
      </c>
    </row>
    <row r="762" spans="1:7" hidden="1">
      <c r="A762" s="41" t="s">
        <v>1406</v>
      </c>
      <c r="B762" s="83" t="s">
        <v>95</v>
      </c>
      <c r="C762" s="64"/>
      <c r="D762" s="64"/>
      <c r="E762" s="64"/>
      <c r="F762" s="59" t="str">
        <f t="shared" si="22"/>
        <v/>
      </c>
      <c r="G762" s="59" t="str">
        <f t="shared" si="23"/>
        <v/>
      </c>
    </row>
    <row r="763" spans="1:7" hidden="1">
      <c r="A763" s="41" t="s">
        <v>1407</v>
      </c>
      <c r="B763" s="83" t="s">
        <v>97</v>
      </c>
      <c r="C763" s="64"/>
      <c r="D763" s="64"/>
      <c r="E763" s="64"/>
      <c r="F763" s="59" t="str">
        <f t="shared" si="22"/>
        <v/>
      </c>
      <c r="G763" s="59" t="str">
        <f t="shared" si="23"/>
        <v/>
      </c>
    </row>
    <row r="764" spans="1:7" hidden="1">
      <c r="A764" s="41" t="s">
        <v>1408</v>
      </c>
      <c r="B764" s="83" t="s">
        <v>1409</v>
      </c>
      <c r="C764" s="64"/>
      <c r="D764" s="64"/>
      <c r="E764" s="64"/>
      <c r="F764" s="59" t="str">
        <f t="shared" si="22"/>
        <v/>
      </c>
      <c r="G764" s="59" t="str">
        <f t="shared" si="23"/>
        <v/>
      </c>
    </row>
    <row r="765" spans="1:7" hidden="1">
      <c r="A765" s="41" t="s">
        <v>1410</v>
      </c>
      <c r="B765" s="83" t="s">
        <v>1411</v>
      </c>
      <c r="C765" s="64"/>
      <c r="D765" s="64"/>
      <c r="E765" s="64"/>
      <c r="F765" s="59" t="str">
        <f t="shared" si="22"/>
        <v/>
      </c>
      <c r="G765" s="59" t="str">
        <f t="shared" si="23"/>
        <v/>
      </c>
    </row>
    <row r="766" spans="1:7" hidden="1">
      <c r="A766" s="41" t="s">
        <v>1412</v>
      </c>
      <c r="B766" s="83" t="s">
        <v>1413</v>
      </c>
      <c r="C766" s="64"/>
      <c r="D766" s="64"/>
      <c r="E766" s="64"/>
      <c r="F766" s="59" t="str">
        <f t="shared" si="22"/>
        <v/>
      </c>
      <c r="G766" s="59" t="str">
        <f t="shared" si="23"/>
        <v/>
      </c>
    </row>
    <row r="767" spans="1:7" hidden="1">
      <c r="A767" s="41" t="s">
        <v>1414</v>
      </c>
      <c r="B767" s="83" t="s">
        <v>194</v>
      </c>
      <c r="C767" s="64"/>
      <c r="D767" s="64"/>
      <c r="E767" s="64"/>
      <c r="F767" s="59" t="str">
        <f t="shared" si="22"/>
        <v/>
      </c>
      <c r="G767" s="59" t="str">
        <f t="shared" si="23"/>
        <v/>
      </c>
    </row>
    <row r="768" spans="1:7" hidden="1">
      <c r="A768" s="41" t="s">
        <v>1415</v>
      </c>
      <c r="B768" s="83" t="s">
        <v>1416</v>
      </c>
      <c r="C768" s="64"/>
      <c r="D768" s="64"/>
      <c r="E768" s="64"/>
      <c r="F768" s="59" t="str">
        <f t="shared" si="22"/>
        <v/>
      </c>
      <c r="G768" s="59" t="str">
        <f t="shared" si="23"/>
        <v/>
      </c>
    </row>
    <row r="769" spans="1:7" hidden="1">
      <c r="A769" s="41" t="s">
        <v>1417</v>
      </c>
      <c r="B769" s="83" t="s">
        <v>111</v>
      </c>
      <c r="C769" s="64"/>
      <c r="D769" s="64"/>
      <c r="E769" s="64"/>
      <c r="F769" s="59" t="str">
        <f t="shared" si="22"/>
        <v/>
      </c>
      <c r="G769" s="59" t="str">
        <f t="shared" si="23"/>
        <v/>
      </c>
    </row>
    <row r="770" spans="1:7" hidden="1">
      <c r="A770" s="41" t="s">
        <v>1418</v>
      </c>
      <c r="B770" s="83" t="s">
        <v>1419</v>
      </c>
      <c r="C770" s="64"/>
      <c r="D770" s="64"/>
      <c r="E770" s="64"/>
      <c r="F770" s="59" t="str">
        <f t="shared" si="22"/>
        <v/>
      </c>
      <c r="G770" s="59" t="str">
        <f t="shared" si="23"/>
        <v/>
      </c>
    </row>
    <row r="771" spans="1:7" hidden="1">
      <c r="A771" s="74" t="s">
        <v>1420</v>
      </c>
      <c r="B771" s="80" t="s">
        <v>1421</v>
      </c>
      <c r="C771" s="76"/>
      <c r="D771" s="76"/>
      <c r="E771" s="76"/>
      <c r="F771" s="59" t="str">
        <f t="shared" si="22"/>
        <v/>
      </c>
      <c r="G771" s="59" t="str">
        <f t="shared" si="23"/>
        <v/>
      </c>
    </row>
    <row r="772" spans="1:7" hidden="1">
      <c r="A772" s="38" t="s">
        <v>1422</v>
      </c>
      <c r="B772" s="81" t="s">
        <v>1423</v>
      </c>
      <c r="C772" s="59">
        <f>SUM(C773,C784,C785,C788,C789,C790,)</f>
        <v>15080</v>
      </c>
      <c r="D772" s="59">
        <f>SUM(D773,D784,D785,D788,D789,D790,)</f>
        <v>13966</v>
      </c>
      <c r="E772" s="59">
        <f>SUM(E773,E784,E785,E788,E789,E790,)</f>
        <v>14133</v>
      </c>
      <c r="F772" s="59">
        <f t="shared" si="22"/>
        <v>93.7</v>
      </c>
      <c r="G772" s="59">
        <f t="shared" si="23"/>
        <v>101.2</v>
      </c>
    </row>
    <row r="773" spans="1:7" hidden="1">
      <c r="A773" s="60" t="s">
        <v>1424</v>
      </c>
      <c r="B773" s="82" t="s">
        <v>1425</v>
      </c>
      <c r="C773" s="62">
        <f>SUM(C774:C783)</f>
        <v>5386</v>
      </c>
      <c r="D773" s="62">
        <f>SUM(D774:D783)</f>
        <v>4755</v>
      </c>
      <c r="E773" s="62">
        <f>SUM(E774:E783)</f>
        <v>5487</v>
      </c>
      <c r="F773" s="59">
        <f t="shared" si="22"/>
        <v>101.9</v>
      </c>
      <c r="G773" s="59">
        <f t="shared" si="23"/>
        <v>115.4</v>
      </c>
    </row>
    <row r="774" spans="1:7" hidden="1">
      <c r="A774" s="41" t="s">
        <v>1426</v>
      </c>
      <c r="B774" s="83" t="s">
        <v>93</v>
      </c>
      <c r="C774" s="64">
        <v>5023</v>
      </c>
      <c r="D774" s="64">
        <v>4569</v>
      </c>
      <c r="E774" s="64">
        <v>3906</v>
      </c>
      <c r="F774" s="59">
        <f t="shared" ref="F774:F837" si="24">IF(C774=0,"",ROUND(E774/C774*100,1))</f>
        <v>77.8</v>
      </c>
      <c r="G774" s="59">
        <f t="shared" ref="G774:G837" si="25">IF(D774=0,"",ROUND(E774/D774*100,1))</f>
        <v>85.5</v>
      </c>
    </row>
    <row r="775" spans="1:7" hidden="1">
      <c r="A775" s="41" t="s">
        <v>1427</v>
      </c>
      <c r="B775" s="83" t="s">
        <v>95</v>
      </c>
      <c r="C775" s="64"/>
      <c r="D775" s="64"/>
      <c r="E775" s="64"/>
      <c r="F775" s="59" t="str">
        <f t="shared" si="24"/>
        <v/>
      </c>
      <c r="G775" s="59" t="str">
        <f t="shared" si="25"/>
        <v/>
      </c>
    </row>
    <row r="776" spans="1:7" hidden="1">
      <c r="A776" s="41" t="s">
        <v>1428</v>
      </c>
      <c r="B776" s="83" t="s">
        <v>97</v>
      </c>
      <c r="C776" s="64"/>
      <c r="D776" s="64"/>
      <c r="E776" s="64"/>
      <c r="F776" s="59" t="str">
        <f t="shared" si="24"/>
        <v/>
      </c>
      <c r="G776" s="59" t="str">
        <f t="shared" si="25"/>
        <v/>
      </c>
    </row>
    <row r="777" spans="1:7" hidden="1">
      <c r="A777" s="41" t="s">
        <v>1429</v>
      </c>
      <c r="B777" s="83" t="s">
        <v>1430</v>
      </c>
      <c r="C777" s="64">
        <v>102</v>
      </c>
      <c r="D777" s="64">
        <v>34</v>
      </c>
      <c r="E777" s="64">
        <v>1429</v>
      </c>
      <c r="F777" s="59">
        <f t="shared" si="24"/>
        <v>1401</v>
      </c>
      <c r="G777" s="59">
        <f t="shared" si="25"/>
        <v>4202.8999999999996</v>
      </c>
    </row>
    <row r="778" spans="1:7" hidden="1">
      <c r="A778" s="41" t="s">
        <v>1431</v>
      </c>
      <c r="B778" s="83" t="s">
        <v>1432</v>
      </c>
      <c r="C778" s="64"/>
      <c r="D778" s="64"/>
      <c r="E778" s="64"/>
      <c r="F778" s="59" t="str">
        <f t="shared" si="24"/>
        <v/>
      </c>
      <c r="G778" s="59" t="str">
        <f t="shared" si="25"/>
        <v/>
      </c>
    </row>
    <row r="779" spans="1:7" hidden="1">
      <c r="A779" s="41" t="s">
        <v>1433</v>
      </c>
      <c r="B779" s="83" t="s">
        <v>1434</v>
      </c>
      <c r="C779" s="64"/>
      <c r="D779" s="64"/>
      <c r="E779" s="64"/>
      <c r="F779" s="59" t="str">
        <f t="shared" si="24"/>
        <v/>
      </c>
      <c r="G779" s="59" t="str">
        <f t="shared" si="25"/>
        <v/>
      </c>
    </row>
    <row r="780" spans="1:7" hidden="1">
      <c r="A780" s="41" t="s">
        <v>1435</v>
      </c>
      <c r="B780" s="83" t="s">
        <v>1436</v>
      </c>
      <c r="C780" s="64"/>
      <c r="D780" s="64"/>
      <c r="E780" s="64"/>
      <c r="F780" s="59" t="str">
        <f t="shared" si="24"/>
        <v/>
      </c>
      <c r="G780" s="59" t="str">
        <f t="shared" si="25"/>
        <v/>
      </c>
    </row>
    <row r="781" spans="1:7" hidden="1">
      <c r="A781" s="41" t="s">
        <v>1437</v>
      </c>
      <c r="B781" s="83" t="s">
        <v>1438</v>
      </c>
      <c r="C781" s="64"/>
      <c r="D781" s="64"/>
      <c r="E781" s="64"/>
      <c r="F781" s="59" t="str">
        <f t="shared" si="24"/>
        <v/>
      </c>
      <c r="G781" s="59" t="str">
        <f t="shared" si="25"/>
        <v/>
      </c>
    </row>
    <row r="782" spans="1:7" hidden="1">
      <c r="A782" s="41" t="s">
        <v>1439</v>
      </c>
      <c r="B782" s="83" t="s">
        <v>1440</v>
      </c>
      <c r="C782" s="64"/>
      <c r="D782" s="64"/>
      <c r="E782" s="64"/>
      <c r="F782" s="59" t="str">
        <f t="shared" si="24"/>
        <v/>
      </c>
      <c r="G782" s="59" t="str">
        <f t="shared" si="25"/>
        <v/>
      </c>
    </row>
    <row r="783" spans="1:7" hidden="1">
      <c r="A783" s="41" t="s">
        <v>1441</v>
      </c>
      <c r="B783" s="83" t="s">
        <v>1442</v>
      </c>
      <c r="C783" s="64">
        <v>261</v>
      </c>
      <c r="D783" s="64">
        <v>152</v>
      </c>
      <c r="E783" s="64">
        <v>152</v>
      </c>
      <c r="F783" s="59">
        <f t="shared" si="24"/>
        <v>58.2</v>
      </c>
      <c r="G783" s="59">
        <f t="shared" si="25"/>
        <v>100</v>
      </c>
    </row>
    <row r="784" spans="1:7" hidden="1">
      <c r="A784" s="74" t="s">
        <v>1443</v>
      </c>
      <c r="B784" s="80" t="s">
        <v>1444</v>
      </c>
      <c r="C784" s="76">
        <v>600</v>
      </c>
      <c r="D784" s="76">
        <v>876</v>
      </c>
      <c r="E784" s="76">
        <v>675</v>
      </c>
      <c r="F784" s="59">
        <f t="shared" si="24"/>
        <v>112.5</v>
      </c>
      <c r="G784" s="59">
        <f t="shared" si="25"/>
        <v>77.099999999999994</v>
      </c>
    </row>
    <row r="785" spans="1:7" hidden="1">
      <c r="A785" s="60" t="s">
        <v>1445</v>
      </c>
      <c r="B785" s="82" t="s">
        <v>1446</v>
      </c>
      <c r="C785" s="62">
        <f>SUM(C786:C787)</f>
        <v>1062</v>
      </c>
      <c r="D785" s="62">
        <f>SUM(D786:D787)</f>
        <v>0</v>
      </c>
      <c r="E785" s="62">
        <f>SUM(E786:E787)</f>
        <v>25</v>
      </c>
      <c r="F785" s="59">
        <f t="shared" si="24"/>
        <v>2.4</v>
      </c>
      <c r="G785" s="59" t="str">
        <f t="shared" si="25"/>
        <v/>
      </c>
    </row>
    <row r="786" spans="1:7" hidden="1">
      <c r="A786" s="41" t="s">
        <v>1447</v>
      </c>
      <c r="B786" s="83" t="s">
        <v>1448</v>
      </c>
      <c r="C786" s="64"/>
      <c r="D786" s="64"/>
      <c r="E786" s="64"/>
      <c r="F786" s="59" t="str">
        <f t="shared" si="24"/>
        <v/>
      </c>
      <c r="G786" s="59" t="str">
        <f t="shared" si="25"/>
        <v/>
      </c>
    </row>
    <row r="787" spans="1:7" hidden="1">
      <c r="A787" s="41" t="s">
        <v>1449</v>
      </c>
      <c r="B787" s="83" t="s">
        <v>1450</v>
      </c>
      <c r="C787" s="64">
        <v>1062</v>
      </c>
      <c r="D787" s="64"/>
      <c r="E787" s="64">
        <v>25</v>
      </c>
      <c r="F787" s="59">
        <f t="shared" si="24"/>
        <v>2.4</v>
      </c>
      <c r="G787" s="59" t="str">
        <f t="shared" si="25"/>
        <v/>
      </c>
    </row>
    <row r="788" spans="1:7" hidden="1">
      <c r="A788" s="74" t="s">
        <v>1451</v>
      </c>
      <c r="B788" s="80" t="s">
        <v>1452</v>
      </c>
      <c r="C788" s="76">
        <v>7924</v>
      </c>
      <c r="D788" s="76">
        <v>7875</v>
      </c>
      <c r="E788" s="76">
        <v>7676</v>
      </c>
      <c r="F788" s="59">
        <f t="shared" si="24"/>
        <v>96.9</v>
      </c>
      <c r="G788" s="59">
        <f t="shared" si="25"/>
        <v>97.5</v>
      </c>
    </row>
    <row r="789" spans="1:7" hidden="1">
      <c r="A789" s="74" t="s">
        <v>1453</v>
      </c>
      <c r="B789" s="80" t="s">
        <v>1454</v>
      </c>
      <c r="C789" s="76"/>
      <c r="D789" s="76"/>
      <c r="E789" s="76"/>
      <c r="F789" s="59" t="str">
        <f t="shared" si="24"/>
        <v/>
      </c>
      <c r="G789" s="59" t="str">
        <f t="shared" si="25"/>
        <v/>
      </c>
    </row>
    <row r="790" spans="1:7" hidden="1">
      <c r="A790" s="74" t="s">
        <v>1455</v>
      </c>
      <c r="B790" s="80" t="s">
        <v>1456</v>
      </c>
      <c r="C790" s="76">
        <v>108</v>
      </c>
      <c r="D790" s="76">
        <v>460</v>
      </c>
      <c r="E790" s="76">
        <v>270</v>
      </c>
      <c r="F790" s="59">
        <f t="shared" si="24"/>
        <v>250</v>
      </c>
      <c r="G790" s="59">
        <f t="shared" si="25"/>
        <v>58.7</v>
      </c>
    </row>
    <row r="791" spans="1:7" hidden="1">
      <c r="A791" s="38" t="s">
        <v>1457</v>
      </c>
      <c r="B791" s="81" t="s">
        <v>1458</v>
      </c>
      <c r="C791" s="59">
        <f>SUM(C792,C818,C840,C868,C879,C886,C892,C895)</f>
        <v>32160</v>
      </c>
      <c r="D791" s="59">
        <f>SUM(D792,D818,D840,D868,D879,D886,D892,D895)</f>
        <v>33493</v>
      </c>
      <c r="E791" s="59">
        <f>SUM(E792,E818,E840,E868,E879,E886,E892,E895)</f>
        <v>41037</v>
      </c>
      <c r="F791" s="59">
        <f t="shared" si="24"/>
        <v>127.6</v>
      </c>
      <c r="G791" s="59">
        <f t="shared" si="25"/>
        <v>122.5</v>
      </c>
    </row>
    <row r="792" spans="1:7" hidden="1">
      <c r="A792" s="60" t="s">
        <v>1459</v>
      </c>
      <c r="B792" s="82" t="s">
        <v>1460</v>
      </c>
      <c r="C792" s="62">
        <f>SUM(C793:C817)</f>
        <v>17571</v>
      </c>
      <c r="D792" s="62">
        <f>SUM(D793:D817)</f>
        <v>14214</v>
      </c>
      <c r="E792" s="62">
        <f>SUM(E793:E817)</f>
        <v>22838</v>
      </c>
      <c r="F792" s="59">
        <f t="shared" si="24"/>
        <v>130</v>
      </c>
      <c r="G792" s="59">
        <f t="shared" si="25"/>
        <v>160.69999999999999</v>
      </c>
    </row>
    <row r="793" spans="1:7" hidden="1">
      <c r="A793" s="41" t="s">
        <v>1461</v>
      </c>
      <c r="B793" s="83" t="s">
        <v>93</v>
      </c>
      <c r="C793" s="64">
        <v>3250</v>
      </c>
      <c r="D793" s="64">
        <v>3194</v>
      </c>
      <c r="E793" s="64">
        <v>3373</v>
      </c>
      <c r="F793" s="59">
        <f t="shared" si="24"/>
        <v>103.8</v>
      </c>
      <c r="G793" s="59">
        <f t="shared" si="25"/>
        <v>105.6</v>
      </c>
    </row>
    <row r="794" spans="1:7" hidden="1">
      <c r="A794" s="41" t="s">
        <v>1462</v>
      </c>
      <c r="B794" s="83" t="s">
        <v>95</v>
      </c>
      <c r="C794" s="64"/>
      <c r="D794" s="64"/>
      <c r="E794" s="64"/>
      <c r="F794" s="59" t="str">
        <f t="shared" si="24"/>
        <v/>
      </c>
      <c r="G794" s="59" t="str">
        <f t="shared" si="25"/>
        <v/>
      </c>
    </row>
    <row r="795" spans="1:7" hidden="1">
      <c r="A795" s="41" t="s">
        <v>1463</v>
      </c>
      <c r="B795" s="83" t="s">
        <v>97</v>
      </c>
      <c r="C795" s="64"/>
      <c r="D795" s="64"/>
      <c r="E795" s="64"/>
      <c r="F795" s="59" t="str">
        <f t="shared" si="24"/>
        <v/>
      </c>
      <c r="G795" s="59" t="str">
        <f t="shared" si="25"/>
        <v/>
      </c>
    </row>
    <row r="796" spans="1:7" hidden="1">
      <c r="A796" s="41" t="s">
        <v>1464</v>
      </c>
      <c r="B796" s="83" t="s">
        <v>111</v>
      </c>
      <c r="C796" s="64"/>
      <c r="D796" s="64"/>
      <c r="E796" s="64"/>
      <c r="F796" s="59" t="str">
        <f t="shared" si="24"/>
        <v/>
      </c>
      <c r="G796" s="59" t="str">
        <f t="shared" si="25"/>
        <v/>
      </c>
    </row>
    <row r="797" spans="1:7" hidden="1">
      <c r="A797" s="41" t="s">
        <v>1465</v>
      </c>
      <c r="B797" s="83" t="s">
        <v>1466</v>
      </c>
      <c r="C797" s="64"/>
      <c r="D797" s="64"/>
      <c r="E797" s="64"/>
      <c r="F797" s="59" t="str">
        <f t="shared" si="24"/>
        <v/>
      </c>
      <c r="G797" s="59" t="str">
        <f t="shared" si="25"/>
        <v/>
      </c>
    </row>
    <row r="798" spans="1:7" hidden="1">
      <c r="A798" s="41" t="s">
        <v>1467</v>
      </c>
      <c r="B798" s="83" t="s">
        <v>1468</v>
      </c>
      <c r="C798" s="64"/>
      <c r="D798" s="64"/>
      <c r="E798" s="64">
        <v>5</v>
      </c>
      <c r="F798" s="59" t="str">
        <f t="shared" si="24"/>
        <v/>
      </c>
      <c r="G798" s="59" t="str">
        <f t="shared" si="25"/>
        <v/>
      </c>
    </row>
    <row r="799" spans="1:7" hidden="1">
      <c r="A799" s="41" t="s">
        <v>1469</v>
      </c>
      <c r="B799" s="83" t="s">
        <v>1470</v>
      </c>
      <c r="C799" s="64">
        <v>100</v>
      </c>
      <c r="D799" s="64">
        <v>519</v>
      </c>
      <c r="E799" s="64">
        <v>265</v>
      </c>
      <c r="F799" s="59">
        <f t="shared" si="24"/>
        <v>265</v>
      </c>
      <c r="G799" s="59">
        <f t="shared" si="25"/>
        <v>51.1</v>
      </c>
    </row>
    <row r="800" spans="1:7" hidden="1">
      <c r="A800" s="41" t="s">
        <v>1471</v>
      </c>
      <c r="B800" s="83" t="s">
        <v>1472</v>
      </c>
      <c r="C800" s="64">
        <v>46</v>
      </c>
      <c r="D800" s="64">
        <v>21</v>
      </c>
      <c r="E800" s="64">
        <v>6</v>
      </c>
      <c r="F800" s="59">
        <f t="shared" si="24"/>
        <v>13</v>
      </c>
      <c r="G800" s="59">
        <f t="shared" si="25"/>
        <v>28.6</v>
      </c>
    </row>
    <row r="801" spans="1:7" hidden="1">
      <c r="A801" s="41" t="s">
        <v>1473</v>
      </c>
      <c r="B801" s="83" t="s">
        <v>1474</v>
      </c>
      <c r="C801" s="64">
        <v>2</v>
      </c>
      <c r="D801" s="64">
        <v>1</v>
      </c>
      <c r="E801" s="64">
        <v>2</v>
      </c>
      <c r="F801" s="59">
        <f t="shared" si="24"/>
        <v>100</v>
      </c>
      <c r="G801" s="59">
        <f t="shared" si="25"/>
        <v>200</v>
      </c>
    </row>
    <row r="802" spans="1:7" hidden="1">
      <c r="A802" s="41" t="s">
        <v>1475</v>
      </c>
      <c r="B802" s="83" t="s">
        <v>1476</v>
      </c>
      <c r="C802" s="64"/>
      <c r="D802" s="64"/>
      <c r="E802" s="64"/>
      <c r="F802" s="59" t="str">
        <f t="shared" si="24"/>
        <v/>
      </c>
      <c r="G802" s="59" t="str">
        <f t="shared" si="25"/>
        <v/>
      </c>
    </row>
    <row r="803" spans="1:7" hidden="1">
      <c r="A803" s="41" t="s">
        <v>1477</v>
      </c>
      <c r="B803" s="83" t="s">
        <v>1478</v>
      </c>
      <c r="C803" s="64"/>
      <c r="D803" s="64"/>
      <c r="E803" s="64"/>
      <c r="F803" s="59" t="str">
        <f t="shared" si="24"/>
        <v/>
      </c>
      <c r="G803" s="59" t="str">
        <f t="shared" si="25"/>
        <v/>
      </c>
    </row>
    <row r="804" spans="1:7" hidden="1">
      <c r="A804" s="41" t="s">
        <v>1479</v>
      </c>
      <c r="B804" s="83" t="s">
        <v>1480</v>
      </c>
      <c r="C804" s="64"/>
      <c r="D804" s="64"/>
      <c r="E804" s="64"/>
      <c r="F804" s="59" t="str">
        <f t="shared" si="24"/>
        <v/>
      </c>
      <c r="G804" s="59" t="str">
        <f t="shared" si="25"/>
        <v/>
      </c>
    </row>
    <row r="805" spans="1:7" hidden="1">
      <c r="A805" s="41" t="s">
        <v>1481</v>
      </c>
      <c r="B805" s="83" t="s">
        <v>1482</v>
      </c>
      <c r="C805" s="64"/>
      <c r="D805" s="64">
        <v>58</v>
      </c>
      <c r="E805" s="64"/>
      <c r="F805" s="59" t="str">
        <f t="shared" si="24"/>
        <v/>
      </c>
      <c r="G805" s="59">
        <f t="shared" si="25"/>
        <v>0</v>
      </c>
    </row>
    <row r="806" spans="1:7" hidden="1">
      <c r="A806" s="41" t="s">
        <v>1483</v>
      </c>
      <c r="B806" s="83" t="s">
        <v>1484</v>
      </c>
      <c r="C806" s="64"/>
      <c r="D806" s="64"/>
      <c r="E806" s="64"/>
      <c r="F806" s="59" t="str">
        <f t="shared" si="24"/>
        <v/>
      </c>
      <c r="G806" s="59" t="str">
        <f t="shared" si="25"/>
        <v/>
      </c>
    </row>
    <row r="807" spans="1:7" hidden="1">
      <c r="A807" s="41" t="s">
        <v>1485</v>
      </c>
      <c r="B807" s="83" t="s">
        <v>1486</v>
      </c>
      <c r="C807" s="64"/>
      <c r="D807" s="64"/>
      <c r="E807" s="64"/>
      <c r="F807" s="59" t="str">
        <f t="shared" si="24"/>
        <v/>
      </c>
      <c r="G807" s="59" t="str">
        <f t="shared" si="25"/>
        <v/>
      </c>
    </row>
    <row r="808" spans="1:7" hidden="1">
      <c r="A808" s="41" t="s">
        <v>1487</v>
      </c>
      <c r="B808" s="83" t="s">
        <v>1488</v>
      </c>
      <c r="C808" s="64">
        <v>6570</v>
      </c>
      <c r="D808" s="64">
        <v>8515</v>
      </c>
      <c r="E808" s="64">
        <v>8463</v>
      </c>
      <c r="F808" s="59">
        <f t="shared" si="24"/>
        <v>128.80000000000001</v>
      </c>
      <c r="G808" s="59">
        <f t="shared" si="25"/>
        <v>99.4</v>
      </c>
    </row>
    <row r="809" spans="1:7" hidden="1">
      <c r="A809" s="41" t="s">
        <v>1489</v>
      </c>
      <c r="B809" s="83" t="s">
        <v>1490</v>
      </c>
      <c r="C809" s="64"/>
      <c r="D809" s="64"/>
      <c r="E809" s="64"/>
      <c r="F809" s="59" t="str">
        <f t="shared" si="24"/>
        <v/>
      </c>
      <c r="G809" s="59" t="str">
        <f t="shared" si="25"/>
        <v/>
      </c>
    </row>
    <row r="810" spans="1:7" hidden="1">
      <c r="A810" s="41" t="s">
        <v>1491</v>
      </c>
      <c r="B810" s="83" t="s">
        <v>1492</v>
      </c>
      <c r="C810" s="64"/>
      <c r="D810" s="64"/>
      <c r="E810" s="64"/>
      <c r="F810" s="59" t="str">
        <f t="shared" si="24"/>
        <v/>
      </c>
      <c r="G810" s="59" t="str">
        <f t="shared" si="25"/>
        <v/>
      </c>
    </row>
    <row r="811" spans="1:7" hidden="1">
      <c r="A811" s="41" t="s">
        <v>1493</v>
      </c>
      <c r="B811" s="83" t="s">
        <v>1494</v>
      </c>
      <c r="C811" s="64"/>
      <c r="D811" s="64"/>
      <c r="E811" s="64"/>
      <c r="F811" s="59" t="str">
        <f t="shared" si="24"/>
        <v/>
      </c>
      <c r="G811" s="59" t="str">
        <f t="shared" si="25"/>
        <v/>
      </c>
    </row>
    <row r="812" spans="1:7" hidden="1">
      <c r="A812" s="41" t="s">
        <v>1495</v>
      </c>
      <c r="B812" s="83" t="s">
        <v>1496</v>
      </c>
      <c r="C812" s="64">
        <v>450</v>
      </c>
      <c r="D812" s="64"/>
      <c r="E812" s="64">
        <v>655</v>
      </c>
      <c r="F812" s="59">
        <f t="shared" si="24"/>
        <v>145.6</v>
      </c>
      <c r="G812" s="59" t="str">
        <f t="shared" si="25"/>
        <v/>
      </c>
    </row>
    <row r="813" spans="1:7" hidden="1">
      <c r="A813" s="41" t="s">
        <v>1497</v>
      </c>
      <c r="B813" s="83" t="s">
        <v>1498</v>
      </c>
      <c r="C813" s="64"/>
      <c r="D813" s="64"/>
      <c r="E813" s="64"/>
      <c r="F813" s="59" t="str">
        <f t="shared" si="24"/>
        <v/>
      </c>
      <c r="G813" s="59" t="str">
        <f t="shared" si="25"/>
        <v/>
      </c>
    </row>
    <row r="814" spans="1:7" hidden="1">
      <c r="A814" s="41" t="s">
        <v>1499</v>
      </c>
      <c r="B814" s="83" t="s">
        <v>1500</v>
      </c>
      <c r="C814" s="64"/>
      <c r="D814" s="64"/>
      <c r="E814" s="64">
        <v>190</v>
      </c>
      <c r="F814" s="59" t="str">
        <f t="shared" si="24"/>
        <v/>
      </c>
      <c r="G814" s="59" t="str">
        <f t="shared" si="25"/>
        <v/>
      </c>
    </row>
    <row r="815" spans="1:7" hidden="1">
      <c r="A815" s="41" t="s">
        <v>1501</v>
      </c>
      <c r="B815" s="83" t="s">
        <v>1502</v>
      </c>
      <c r="C815" s="64"/>
      <c r="D815" s="64"/>
      <c r="E815" s="64"/>
      <c r="F815" s="59" t="str">
        <f t="shared" si="24"/>
        <v/>
      </c>
      <c r="G815" s="59" t="str">
        <f t="shared" si="25"/>
        <v/>
      </c>
    </row>
    <row r="816" spans="1:7" hidden="1">
      <c r="A816" s="41" t="s">
        <v>1503</v>
      </c>
      <c r="B816" s="83" t="s">
        <v>1504</v>
      </c>
      <c r="C816" s="64">
        <v>6297</v>
      </c>
      <c r="D816" s="64">
        <v>765</v>
      </c>
      <c r="E816" s="64">
        <v>8763</v>
      </c>
      <c r="F816" s="59">
        <f t="shared" si="24"/>
        <v>139.19999999999999</v>
      </c>
      <c r="G816" s="59">
        <f t="shared" si="25"/>
        <v>1145.5</v>
      </c>
    </row>
    <row r="817" spans="1:7" hidden="1">
      <c r="A817" s="41" t="s">
        <v>1505</v>
      </c>
      <c r="B817" s="83" t="s">
        <v>1506</v>
      </c>
      <c r="C817" s="64">
        <v>856</v>
      </c>
      <c r="D817" s="64">
        <v>1141</v>
      </c>
      <c r="E817" s="64">
        <v>1116</v>
      </c>
      <c r="F817" s="59">
        <f t="shared" si="24"/>
        <v>130.4</v>
      </c>
      <c r="G817" s="59">
        <f t="shared" si="25"/>
        <v>97.8</v>
      </c>
    </row>
    <row r="818" spans="1:7" hidden="1">
      <c r="A818" s="60" t="s">
        <v>1507</v>
      </c>
      <c r="B818" s="82" t="s">
        <v>1508</v>
      </c>
      <c r="C818" s="62">
        <f>SUM(C819:C839)</f>
        <v>398</v>
      </c>
      <c r="D818" s="62">
        <f>SUM(D819:D839)</f>
        <v>1585</v>
      </c>
      <c r="E818" s="62">
        <f>SUM(E819:E839)</f>
        <v>794</v>
      </c>
      <c r="F818" s="59">
        <f t="shared" si="24"/>
        <v>199.5</v>
      </c>
      <c r="G818" s="59">
        <f t="shared" si="25"/>
        <v>50.1</v>
      </c>
    </row>
    <row r="819" spans="1:7" hidden="1">
      <c r="A819" s="41" t="s">
        <v>1509</v>
      </c>
      <c r="B819" s="83" t="s">
        <v>93</v>
      </c>
      <c r="C819" s="64">
        <v>384</v>
      </c>
      <c r="D819" s="64">
        <v>430</v>
      </c>
      <c r="E819" s="64">
        <v>382</v>
      </c>
      <c r="F819" s="59">
        <f t="shared" si="24"/>
        <v>99.5</v>
      </c>
      <c r="G819" s="59">
        <f t="shared" si="25"/>
        <v>88.8</v>
      </c>
    </row>
    <row r="820" spans="1:7" hidden="1">
      <c r="A820" s="41" t="s">
        <v>1510</v>
      </c>
      <c r="B820" s="83" t="s">
        <v>95</v>
      </c>
      <c r="C820" s="64"/>
      <c r="D820" s="64"/>
      <c r="E820" s="64"/>
      <c r="F820" s="59" t="str">
        <f t="shared" si="24"/>
        <v/>
      </c>
      <c r="G820" s="59" t="str">
        <f t="shared" si="25"/>
        <v/>
      </c>
    </row>
    <row r="821" spans="1:7" hidden="1">
      <c r="A821" s="41" t="s">
        <v>1511</v>
      </c>
      <c r="B821" s="83" t="s">
        <v>97</v>
      </c>
      <c r="C821" s="64"/>
      <c r="D821" s="64"/>
      <c r="E821" s="64"/>
      <c r="F821" s="59" t="str">
        <f t="shared" si="24"/>
        <v/>
      </c>
      <c r="G821" s="59" t="str">
        <f t="shared" si="25"/>
        <v/>
      </c>
    </row>
    <row r="822" spans="1:7" hidden="1">
      <c r="A822" s="41" t="s">
        <v>1512</v>
      </c>
      <c r="B822" s="83" t="s">
        <v>1513</v>
      </c>
      <c r="C822" s="64"/>
      <c r="D822" s="64"/>
      <c r="E822" s="64"/>
      <c r="F822" s="59" t="str">
        <f t="shared" si="24"/>
        <v/>
      </c>
      <c r="G822" s="59" t="str">
        <f t="shared" si="25"/>
        <v/>
      </c>
    </row>
    <row r="823" spans="1:7" hidden="1">
      <c r="A823" s="41" t="s">
        <v>1514</v>
      </c>
      <c r="B823" s="83" t="s">
        <v>1515</v>
      </c>
      <c r="C823" s="64">
        <v>14</v>
      </c>
      <c r="D823" s="64">
        <v>1129</v>
      </c>
      <c r="E823" s="64">
        <v>402</v>
      </c>
      <c r="F823" s="59">
        <f t="shared" si="24"/>
        <v>2871.4</v>
      </c>
      <c r="G823" s="59">
        <f t="shared" si="25"/>
        <v>35.6</v>
      </c>
    </row>
    <row r="824" spans="1:7" hidden="1">
      <c r="A824" s="41" t="s">
        <v>1516</v>
      </c>
      <c r="B824" s="83" t="s">
        <v>1517</v>
      </c>
      <c r="C824" s="64"/>
      <c r="D824" s="64"/>
      <c r="E824" s="64">
        <v>10</v>
      </c>
      <c r="F824" s="59" t="str">
        <f t="shared" si="24"/>
        <v/>
      </c>
      <c r="G824" s="59" t="str">
        <f t="shared" si="25"/>
        <v/>
      </c>
    </row>
    <row r="825" spans="1:7" hidden="1">
      <c r="A825" s="41" t="s">
        <v>1518</v>
      </c>
      <c r="B825" s="83" t="s">
        <v>1519</v>
      </c>
      <c r="C825" s="64"/>
      <c r="D825" s="64"/>
      <c r="E825" s="64"/>
      <c r="F825" s="59" t="str">
        <f t="shared" si="24"/>
        <v/>
      </c>
      <c r="G825" s="59" t="str">
        <f t="shared" si="25"/>
        <v/>
      </c>
    </row>
    <row r="826" spans="1:7" hidden="1">
      <c r="A826" s="41" t="s">
        <v>1520</v>
      </c>
      <c r="B826" s="83" t="s">
        <v>1521</v>
      </c>
      <c r="C826" s="64"/>
      <c r="D826" s="64"/>
      <c r="E826" s="64"/>
      <c r="F826" s="59" t="str">
        <f t="shared" si="24"/>
        <v/>
      </c>
      <c r="G826" s="59" t="str">
        <f t="shared" si="25"/>
        <v/>
      </c>
    </row>
    <row r="827" spans="1:7" hidden="1">
      <c r="A827" s="41" t="s">
        <v>1522</v>
      </c>
      <c r="B827" s="83" t="s">
        <v>1523</v>
      </c>
      <c r="C827" s="64"/>
      <c r="D827" s="64"/>
      <c r="E827" s="64"/>
      <c r="F827" s="59" t="str">
        <f t="shared" si="24"/>
        <v/>
      </c>
      <c r="G827" s="59" t="str">
        <f t="shared" si="25"/>
        <v/>
      </c>
    </row>
    <row r="828" spans="1:7" hidden="1">
      <c r="A828" s="41" t="s">
        <v>1524</v>
      </c>
      <c r="B828" s="83" t="s">
        <v>1525</v>
      </c>
      <c r="C828" s="64"/>
      <c r="D828" s="64"/>
      <c r="E828" s="64"/>
      <c r="F828" s="59" t="str">
        <f t="shared" si="24"/>
        <v/>
      </c>
      <c r="G828" s="59" t="str">
        <f t="shared" si="25"/>
        <v/>
      </c>
    </row>
    <row r="829" spans="1:7" hidden="1">
      <c r="A829" s="41" t="s">
        <v>1526</v>
      </c>
      <c r="B829" s="83" t="s">
        <v>1527</v>
      </c>
      <c r="C829" s="64"/>
      <c r="D829" s="64"/>
      <c r="E829" s="64"/>
      <c r="F829" s="59" t="str">
        <f t="shared" si="24"/>
        <v/>
      </c>
      <c r="G829" s="59" t="str">
        <f t="shared" si="25"/>
        <v/>
      </c>
    </row>
    <row r="830" spans="1:7" hidden="1">
      <c r="A830" s="41" t="s">
        <v>1528</v>
      </c>
      <c r="B830" s="83" t="s">
        <v>1529</v>
      </c>
      <c r="C830" s="64"/>
      <c r="D830" s="64"/>
      <c r="E830" s="64"/>
      <c r="F830" s="59" t="str">
        <f t="shared" si="24"/>
        <v/>
      </c>
      <c r="G830" s="59" t="str">
        <f t="shared" si="25"/>
        <v/>
      </c>
    </row>
    <row r="831" spans="1:7" hidden="1">
      <c r="A831" s="41" t="s">
        <v>1530</v>
      </c>
      <c r="B831" s="83" t="s">
        <v>1531</v>
      </c>
      <c r="C831" s="64"/>
      <c r="D831" s="64"/>
      <c r="E831" s="64"/>
      <c r="F831" s="59" t="str">
        <f t="shared" si="24"/>
        <v/>
      </c>
      <c r="G831" s="59" t="str">
        <f t="shared" si="25"/>
        <v/>
      </c>
    </row>
    <row r="832" spans="1:7" hidden="1">
      <c r="A832" s="41" t="s">
        <v>1532</v>
      </c>
      <c r="B832" s="83" t="s">
        <v>1533</v>
      </c>
      <c r="C832" s="64"/>
      <c r="D832" s="64"/>
      <c r="E832" s="64"/>
      <c r="F832" s="59" t="str">
        <f t="shared" si="24"/>
        <v/>
      </c>
      <c r="G832" s="59" t="str">
        <f t="shared" si="25"/>
        <v/>
      </c>
    </row>
    <row r="833" spans="1:7" hidden="1">
      <c r="A833" s="41" t="s">
        <v>1534</v>
      </c>
      <c r="B833" s="83" t="s">
        <v>1535</v>
      </c>
      <c r="C833" s="64"/>
      <c r="D833" s="64"/>
      <c r="E833" s="64"/>
      <c r="F833" s="59" t="str">
        <f t="shared" si="24"/>
        <v/>
      </c>
      <c r="G833" s="59" t="str">
        <f t="shared" si="25"/>
        <v/>
      </c>
    </row>
    <row r="834" spans="1:7" hidden="1">
      <c r="A834" s="41" t="s">
        <v>1536</v>
      </c>
      <c r="B834" s="83" t="s">
        <v>1537</v>
      </c>
      <c r="C834" s="64"/>
      <c r="D834" s="64"/>
      <c r="E834" s="64"/>
      <c r="F834" s="59" t="str">
        <f t="shared" si="24"/>
        <v/>
      </c>
      <c r="G834" s="59" t="str">
        <f t="shared" si="25"/>
        <v/>
      </c>
    </row>
    <row r="835" spans="1:7" hidden="1">
      <c r="A835" s="41" t="s">
        <v>1538</v>
      </c>
      <c r="B835" s="83" t="s">
        <v>1539</v>
      </c>
      <c r="C835" s="64"/>
      <c r="D835" s="64"/>
      <c r="E835" s="64"/>
      <c r="F835" s="59" t="str">
        <f t="shared" si="24"/>
        <v/>
      </c>
      <c r="G835" s="59" t="str">
        <f t="shared" si="25"/>
        <v/>
      </c>
    </row>
    <row r="836" spans="1:7" hidden="1">
      <c r="A836" s="41" t="s">
        <v>1540</v>
      </c>
      <c r="B836" s="83" t="s">
        <v>1541</v>
      </c>
      <c r="C836" s="64"/>
      <c r="D836" s="64">
        <v>26</v>
      </c>
      <c r="E836" s="64"/>
      <c r="F836" s="59" t="str">
        <f t="shared" si="24"/>
        <v/>
      </c>
      <c r="G836" s="59">
        <f t="shared" si="25"/>
        <v>0</v>
      </c>
    </row>
    <row r="837" spans="1:7" hidden="1">
      <c r="A837" s="41" t="s">
        <v>1542</v>
      </c>
      <c r="B837" s="83" t="s">
        <v>1543</v>
      </c>
      <c r="C837" s="64"/>
      <c r="D837" s="64"/>
      <c r="E837" s="64"/>
      <c r="F837" s="59" t="str">
        <f t="shared" si="24"/>
        <v/>
      </c>
      <c r="G837" s="59" t="str">
        <f t="shared" si="25"/>
        <v/>
      </c>
    </row>
    <row r="838" spans="1:7" hidden="1">
      <c r="A838" s="41" t="s">
        <v>1544</v>
      </c>
      <c r="B838" s="83" t="s">
        <v>1478</v>
      </c>
      <c r="C838" s="64"/>
      <c r="D838" s="64"/>
      <c r="E838" s="64"/>
      <c r="F838" s="59" t="str">
        <f t="shared" ref="F838:F901" si="26">IF(C838=0,"",ROUND(E838/C838*100,1))</f>
        <v/>
      </c>
      <c r="G838" s="59" t="str">
        <f t="shared" ref="G838:G901" si="27">IF(D838=0,"",ROUND(E838/D838*100,1))</f>
        <v/>
      </c>
    </row>
    <row r="839" spans="1:7" hidden="1">
      <c r="A839" s="41" t="s">
        <v>1545</v>
      </c>
      <c r="B839" s="83" t="s">
        <v>1546</v>
      </c>
      <c r="C839" s="64"/>
      <c r="D839" s="64"/>
      <c r="E839" s="64"/>
      <c r="F839" s="59" t="str">
        <f t="shared" si="26"/>
        <v/>
      </c>
      <c r="G839" s="59" t="str">
        <f t="shared" si="27"/>
        <v/>
      </c>
    </row>
    <row r="840" spans="1:7" hidden="1">
      <c r="A840" s="60" t="s">
        <v>1547</v>
      </c>
      <c r="B840" s="82" t="s">
        <v>1548</v>
      </c>
      <c r="C840" s="62">
        <f>SUM(C841:C867)</f>
        <v>2708</v>
      </c>
      <c r="D840" s="62">
        <f>SUM(D841:D867)</f>
        <v>2355</v>
      </c>
      <c r="E840" s="62">
        <f>SUM(E841:E867)</f>
        <v>6250</v>
      </c>
      <c r="F840" s="59">
        <f t="shared" si="26"/>
        <v>230.8</v>
      </c>
      <c r="G840" s="59">
        <f t="shared" si="27"/>
        <v>265.39999999999998</v>
      </c>
    </row>
    <row r="841" spans="1:7" hidden="1">
      <c r="A841" s="41" t="s">
        <v>1549</v>
      </c>
      <c r="B841" s="83" t="s">
        <v>93</v>
      </c>
      <c r="C841" s="64">
        <v>1572</v>
      </c>
      <c r="D841" s="64">
        <v>1472</v>
      </c>
      <c r="E841" s="64">
        <v>1854</v>
      </c>
      <c r="F841" s="59">
        <f t="shared" si="26"/>
        <v>117.9</v>
      </c>
      <c r="G841" s="59">
        <f t="shared" si="27"/>
        <v>126</v>
      </c>
    </row>
    <row r="842" spans="1:7" hidden="1">
      <c r="A842" s="41" t="s">
        <v>1550</v>
      </c>
      <c r="B842" s="83" t="s">
        <v>95</v>
      </c>
      <c r="C842" s="64"/>
      <c r="D842" s="64"/>
      <c r="E842" s="64"/>
      <c r="F842" s="59" t="str">
        <f t="shared" si="26"/>
        <v/>
      </c>
      <c r="G842" s="59" t="str">
        <f t="shared" si="27"/>
        <v/>
      </c>
    </row>
    <row r="843" spans="1:7" hidden="1">
      <c r="A843" s="41" t="s">
        <v>1551</v>
      </c>
      <c r="B843" s="83" t="s">
        <v>97</v>
      </c>
      <c r="C843" s="64"/>
      <c r="D843" s="64"/>
      <c r="E843" s="64"/>
      <c r="F843" s="59" t="str">
        <f t="shared" si="26"/>
        <v/>
      </c>
      <c r="G843" s="59" t="str">
        <f t="shared" si="27"/>
        <v/>
      </c>
    </row>
    <row r="844" spans="1:7" hidden="1">
      <c r="A844" s="41" t="s">
        <v>1552</v>
      </c>
      <c r="B844" s="83" t="s">
        <v>1553</v>
      </c>
      <c r="C844" s="64"/>
      <c r="D844" s="64"/>
      <c r="E844" s="64"/>
      <c r="F844" s="59" t="str">
        <f t="shared" si="26"/>
        <v/>
      </c>
      <c r="G844" s="59" t="str">
        <f t="shared" si="27"/>
        <v/>
      </c>
    </row>
    <row r="845" spans="1:7" hidden="1">
      <c r="A845" s="41" t="s">
        <v>1554</v>
      </c>
      <c r="B845" s="83" t="s">
        <v>1555</v>
      </c>
      <c r="C845" s="64"/>
      <c r="D845" s="64">
        <v>141</v>
      </c>
      <c r="E845" s="64">
        <v>3070</v>
      </c>
      <c r="F845" s="59" t="str">
        <f t="shared" si="26"/>
        <v/>
      </c>
      <c r="G845" s="59">
        <f t="shared" si="27"/>
        <v>2177.3000000000002</v>
      </c>
    </row>
    <row r="846" spans="1:7" hidden="1">
      <c r="A846" s="41" t="s">
        <v>1556</v>
      </c>
      <c r="B846" s="83" t="s">
        <v>1557</v>
      </c>
      <c r="C846" s="64">
        <v>91</v>
      </c>
      <c r="D846" s="64"/>
      <c r="E846" s="64">
        <v>194</v>
      </c>
      <c r="F846" s="59">
        <f t="shared" si="26"/>
        <v>213.2</v>
      </c>
      <c r="G846" s="59" t="str">
        <f t="shared" si="27"/>
        <v/>
      </c>
    </row>
    <row r="847" spans="1:7" hidden="1">
      <c r="A847" s="41" t="s">
        <v>1558</v>
      </c>
      <c r="B847" s="83" t="s">
        <v>1559</v>
      </c>
      <c r="C847" s="64"/>
      <c r="D847" s="64"/>
      <c r="E847" s="64"/>
      <c r="F847" s="59" t="str">
        <f t="shared" si="26"/>
        <v/>
      </c>
      <c r="G847" s="59" t="str">
        <f t="shared" si="27"/>
        <v/>
      </c>
    </row>
    <row r="848" spans="1:7" hidden="1">
      <c r="A848" s="41" t="s">
        <v>1560</v>
      </c>
      <c r="B848" s="83" t="s">
        <v>1561</v>
      </c>
      <c r="C848" s="64"/>
      <c r="D848" s="64"/>
      <c r="E848" s="64"/>
      <c r="F848" s="59" t="str">
        <f t="shared" si="26"/>
        <v/>
      </c>
      <c r="G848" s="59" t="str">
        <f t="shared" si="27"/>
        <v/>
      </c>
    </row>
    <row r="849" spans="1:7" hidden="1">
      <c r="A849" s="41" t="s">
        <v>1562</v>
      </c>
      <c r="B849" s="83" t="s">
        <v>1563</v>
      </c>
      <c r="C849" s="64"/>
      <c r="D849" s="64"/>
      <c r="E849" s="64"/>
      <c r="F849" s="59" t="str">
        <f t="shared" si="26"/>
        <v/>
      </c>
      <c r="G849" s="59" t="str">
        <f t="shared" si="27"/>
        <v/>
      </c>
    </row>
    <row r="850" spans="1:7" hidden="1">
      <c r="A850" s="41" t="s">
        <v>1564</v>
      </c>
      <c r="B850" s="83" t="s">
        <v>1565</v>
      </c>
      <c r="C850" s="64"/>
      <c r="D850" s="64"/>
      <c r="E850" s="64"/>
      <c r="F850" s="59" t="str">
        <f t="shared" si="26"/>
        <v/>
      </c>
      <c r="G850" s="59" t="str">
        <f t="shared" si="27"/>
        <v/>
      </c>
    </row>
    <row r="851" spans="1:7" hidden="1">
      <c r="A851" s="41" t="s">
        <v>1566</v>
      </c>
      <c r="B851" s="83" t="s">
        <v>1567</v>
      </c>
      <c r="C851" s="64">
        <v>45</v>
      </c>
      <c r="D851" s="64">
        <v>17</v>
      </c>
      <c r="E851" s="64">
        <v>113</v>
      </c>
      <c r="F851" s="59">
        <f t="shared" si="26"/>
        <v>251.1</v>
      </c>
      <c r="G851" s="59">
        <f t="shared" si="27"/>
        <v>664.7</v>
      </c>
    </row>
    <row r="852" spans="1:7" hidden="1">
      <c r="A852" s="41" t="s">
        <v>1568</v>
      </c>
      <c r="B852" s="83" t="s">
        <v>1569</v>
      </c>
      <c r="C852" s="64"/>
      <c r="D852" s="64"/>
      <c r="E852" s="64"/>
      <c r="F852" s="59" t="str">
        <f t="shared" si="26"/>
        <v/>
      </c>
      <c r="G852" s="59" t="str">
        <f t="shared" si="27"/>
        <v/>
      </c>
    </row>
    <row r="853" spans="1:7" hidden="1">
      <c r="A853" s="41" t="s">
        <v>1570</v>
      </c>
      <c r="B853" s="83" t="s">
        <v>1571</v>
      </c>
      <c r="C853" s="64"/>
      <c r="D853" s="64"/>
      <c r="E853" s="64"/>
      <c r="F853" s="59" t="str">
        <f t="shared" si="26"/>
        <v/>
      </c>
      <c r="G853" s="59" t="str">
        <f t="shared" si="27"/>
        <v/>
      </c>
    </row>
    <row r="854" spans="1:7" hidden="1">
      <c r="A854" s="41" t="s">
        <v>1572</v>
      </c>
      <c r="B854" s="83" t="s">
        <v>1573</v>
      </c>
      <c r="C854" s="64"/>
      <c r="D854" s="64"/>
      <c r="E854" s="64">
        <v>30</v>
      </c>
      <c r="F854" s="59" t="str">
        <f t="shared" si="26"/>
        <v/>
      </c>
      <c r="G854" s="59" t="str">
        <f t="shared" si="27"/>
        <v/>
      </c>
    </row>
    <row r="855" spans="1:7" hidden="1">
      <c r="A855" s="41" t="s">
        <v>1574</v>
      </c>
      <c r="B855" s="83" t="s">
        <v>1575</v>
      </c>
      <c r="C855" s="64">
        <v>25</v>
      </c>
      <c r="D855" s="64">
        <v>29</v>
      </c>
      <c r="E855" s="64">
        <v>1</v>
      </c>
      <c r="F855" s="59">
        <f t="shared" si="26"/>
        <v>4</v>
      </c>
      <c r="G855" s="59">
        <f t="shared" si="27"/>
        <v>3.4</v>
      </c>
    </row>
    <row r="856" spans="1:7" hidden="1">
      <c r="A856" s="41" t="s">
        <v>1576</v>
      </c>
      <c r="B856" s="83" t="s">
        <v>1577</v>
      </c>
      <c r="C856" s="64">
        <v>93</v>
      </c>
      <c r="D856" s="64"/>
      <c r="E856" s="64">
        <v>93</v>
      </c>
      <c r="F856" s="59">
        <f t="shared" si="26"/>
        <v>100</v>
      </c>
      <c r="G856" s="59" t="str">
        <f t="shared" si="27"/>
        <v/>
      </c>
    </row>
    <row r="857" spans="1:7" hidden="1">
      <c r="A857" s="41" t="s">
        <v>1578</v>
      </c>
      <c r="B857" s="83" t="s">
        <v>1579</v>
      </c>
      <c r="C857" s="64"/>
      <c r="D857" s="64"/>
      <c r="E857" s="64"/>
      <c r="F857" s="59" t="str">
        <f t="shared" si="26"/>
        <v/>
      </c>
      <c r="G857" s="59" t="str">
        <f t="shared" si="27"/>
        <v/>
      </c>
    </row>
    <row r="858" spans="1:7" hidden="1">
      <c r="A858" s="41" t="s">
        <v>1580</v>
      </c>
      <c r="B858" s="83" t="s">
        <v>1581</v>
      </c>
      <c r="C858" s="64"/>
      <c r="D858" s="64"/>
      <c r="E858" s="64"/>
      <c r="F858" s="59" t="str">
        <f t="shared" si="26"/>
        <v/>
      </c>
      <c r="G858" s="59" t="str">
        <f t="shared" si="27"/>
        <v/>
      </c>
    </row>
    <row r="859" spans="1:7" hidden="1">
      <c r="A859" s="41" t="s">
        <v>1582</v>
      </c>
      <c r="B859" s="83" t="s">
        <v>1583</v>
      </c>
      <c r="C859" s="64"/>
      <c r="D859" s="64"/>
      <c r="E859" s="64"/>
      <c r="F859" s="59" t="str">
        <f t="shared" si="26"/>
        <v/>
      </c>
      <c r="G859" s="59" t="str">
        <f t="shared" si="27"/>
        <v/>
      </c>
    </row>
    <row r="860" spans="1:7" hidden="1">
      <c r="A860" s="41" t="s">
        <v>1584</v>
      </c>
      <c r="B860" s="83" t="s">
        <v>1585</v>
      </c>
      <c r="C860" s="64">
        <v>800</v>
      </c>
      <c r="D860" s="64">
        <v>558</v>
      </c>
      <c r="E860" s="64">
        <v>868</v>
      </c>
      <c r="F860" s="59">
        <f t="shared" si="26"/>
        <v>108.5</v>
      </c>
      <c r="G860" s="59">
        <f t="shared" si="27"/>
        <v>155.6</v>
      </c>
    </row>
    <row r="861" spans="1:7" hidden="1">
      <c r="A861" s="41" t="s">
        <v>1586</v>
      </c>
      <c r="B861" s="83" t="s">
        <v>1587</v>
      </c>
      <c r="C861" s="64"/>
      <c r="D861" s="64"/>
      <c r="E861" s="64"/>
      <c r="F861" s="59" t="str">
        <f t="shared" si="26"/>
        <v/>
      </c>
      <c r="G861" s="59" t="str">
        <f t="shared" si="27"/>
        <v/>
      </c>
    </row>
    <row r="862" spans="1:7" hidden="1">
      <c r="A862" s="41" t="s">
        <v>1588</v>
      </c>
      <c r="B862" s="83" t="s">
        <v>1535</v>
      </c>
      <c r="C862" s="64"/>
      <c r="D862" s="64"/>
      <c r="E862" s="64"/>
      <c r="F862" s="59" t="str">
        <f t="shared" si="26"/>
        <v/>
      </c>
      <c r="G862" s="59" t="str">
        <f t="shared" si="27"/>
        <v/>
      </c>
    </row>
    <row r="863" spans="1:7" hidden="1">
      <c r="A863" s="41" t="s">
        <v>1589</v>
      </c>
      <c r="B863" s="83" t="s">
        <v>1590</v>
      </c>
      <c r="C863" s="64"/>
      <c r="D863" s="64"/>
      <c r="E863" s="64"/>
      <c r="F863" s="59" t="str">
        <f t="shared" si="26"/>
        <v/>
      </c>
      <c r="G863" s="59" t="str">
        <f t="shared" si="27"/>
        <v/>
      </c>
    </row>
    <row r="864" spans="1:7" hidden="1">
      <c r="A864" s="41" t="s">
        <v>1591</v>
      </c>
      <c r="B864" s="83" t="s">
        <v>1592</v>
      </c>
      <c r="C864" s="64">
        <v>82</v>
      </c>
      <c r="D864" s="64"/>
      <c r="E864" s="64"/>
      <c r="F864" s="59">
        <f t="shared" si="26"/>
        <v>0</v>
      </c>
      <c r="G864" s="59" t="str">
        <f t="shared" si="27"/>
        <v/>
      </c>
    </row>
    <row r="865" spans="1:7" hidden="1">
      <c r="A865" s="41" t="s">
        <v>1593</v>
      </c>
      <c r="B865" s="83" t="s">
        <v>1594</v>
      </c>
      <c r="C865" s="64"/>
      <c r="D865" s="64"/>
      <c r="E865" s="64"/>
      <c r="F865" s="59" t="str">
        <f t="shared" si="26"/>
        <v/>
      </c>
      <c r="G865" s="59" t="str">
        <f t="shared" si="27"/>
        <v/>
      </c>
    </row>
    <row r="866" spans="1:7" hidden="1">
      <c r="A866" s="41" t="s">
        <v>1595</v>
      </c>
      <c r="B866" s="83" t="s">
        <v>1596</v>
      </c>
      <c r="C866" s="64"/>
      <c r="D866" s="64"/>
      <c r="E866" s="64"/>
      <c r="F866" s="59" t="str">
        <f t="shared" si="26"/>
        <v/>
      </c>
      <c r="G866" s="59" t="str">
        <f t="shared" si="27"/>
        <v/>
      </c>
    </row>
    <row r="867" spans="1:7" hidden="1">
      <c r="A867" s="41" t="s">
        <v>1597</v>
      </c>
      <c r="B867" s="83" t="s">
        <v>1598</v>
      </c>
      <c r="C867" s="64"/>
      <c r="D867" s="64">
        <v>138</v>
      </c>
      <c r="E867" s="64">
        <v>27</v>
      </c>
      <c r="F867" s="59" t="str">
        <f t="shared" si="26"/>
        <v/>
      </c>
      <c r="G867" s="59">
        <f t="shared" si="27"/>
        <v>19.600000000000001</v>
      </c>
    </row>
    <row r="868" spans="1:7">
      <c r="A868" s="60" t="s">
        <v>1599</v>
      </c>
      <c r="B868" s="82" t="s">
        <v>1600</v>
      </c>
      <c r="C868" s="62">
        <f>SUM(C869:C878)</f>
        <v>3268</v>
      </c>
      <c r="D868" s="62">
        <f>SUM(D869:D878)</f>
        <v>7084</v>
      </c>
      <c r="E868" s="62">
        <f>SUM(E869:E878)</f>
        <v>3966</v>
      </c>
      <c r="F868" s="59">
        <f t="shared" si="26"/>
        <v>121.4</v>
      </c>
      <c r="G868" s="59">
        <f t="shared" si="27"/>
        <v>56</v>
      </c>
    </row>
    <row r="869" spans="1:7">
      <c r="A869" s="41" t="s">
        <v>1601</v>
      </c>
      <c r="B869" s="83" t="s">
        <v>93</v>
      </c>
      <c r="C869" s="64">
        <v>205</v>
      </c>
      <c r="D869" s="64">
        <v>320</v>
      </c>
      <c r="E869" s="64">
        <v>153</v>
      </c>
      <c r="F869" s="59">
        <f t="shared" si="26"/>
        <v>74.599999999999994</v>
      </c>
      <c r="G869" s="59">
        <f t="shared" si="27"/>
        <v>47.8</v>
      </c>
    </row>
    <row r="870" spans="1:7">
      <c r="A870" s="41" t="s">
        <v>1602</v>
      </c>
      <c r="B870" s="83" t="s">
        <v>95</v>
      </c>
      <c r="C870" s="64">
        <v>60</v>
      </c>
      <c r="D870" s="64">
        <v>75</v>
      </c>
      <c r="E870" s="64">
        <v>75</v>
      </c>
      <c r="F870" s="59">
        <f t="shared" si="26"/>
        <v>125</v>
      </c>
      <c r="G870" s="59">
        <f t="shared" si="27"/>
        <v>100</v>
      </c>
    </row>
    <row r="871" spans="1:7">
      <c r="A871" s="41" t="s">
        <v>1603</v>
      </c>
      <c r="B871" s="83" t="s">
        <v>97</v>
      </c>
      <c r="C871" s="64"/>
      <c r="D871" s="64"/>
      <c r="E871" s="64"/>
      <c r="F871" s="59" t="str">
        <f t="shared" si="26"/>
        <v/>
      </c>
      <c r="G871" s="59" t="str">
        <f t="shared" si="27"/>
        <v/>
      </c>
    </row>
    <row r="872" spans="1:7">
      <c r="A872" s="41" t="s">
        <v>1604</v>
      </c>
      <c r="B872" s="83" t="s">
        <v>1605</v>
      </c>
      <c r="C872" s="64">
        <v>1898</v>
      </c>
      <c r="D872" s="64">
        <v>2719</v>
      </c>
      <c r="E872" s="64">
        <v>410</v>
      </c>
      <c r="F872" s="59">
        <f t="shared" si="26"/>
        <v>21.6</v>
      </c>
      <c r="G872" s="59">
        <f t="shared" si="27"/>
        <v>15.1</v>
      </c>
    </row>
    <row r="873" spans="1:7">
      <c r="A873" s="41" t="s">
        <v>1606</v>
      </c>
      <c r="B873" s="83" t="s">
        <v>1607</v>
      </c>
      <c r="C873" s="64"/>
      <c r="D873" s="64">
        <v>2293</v>
      </c>
      <c r="E873" s="64"/>
      <c r="F873" s="59" t="str">
        <f t="shared" si="26"/>
        <v/>
      </c>
      <c r="G873" s="59">
        <f t="shared" si="27"/>
        <v>0</v>
      </c>
    </row>
    <row r="874" spans="1:7">
      <c r="A874" s="41" t="s">
        <v>1608</v>
      </c>
      <c r="B874" s="83" t="s">
        <v>1609</v>
      </c>
      <c r="C874" s="64"/>
      <c r="D874" s="64">
        <v>70</v>
      </c>
      <c r="E874" s="64"/>
      <c r="F874" s="59" t="str">
        <f t="shared" si="26"/>
        <v/>
      </c>
      <c r="G874" s="59">
        <f t="shared" si="27"/>
        <v>0</v>
      </c>
    </row>
    <row r="875" spans="1:7">
      <c r="A875" s="41" t="s">
        <v>1610</v>
      </c>
      <c r="B875" s="83" t="s">
        <v>1611</v>
      </c>
      <c r="C875" s="64">
        <v>455</v>
      </c>
      <c r="D875" s="64">
        <v>455</v>
      </c>
      <c r="E875" s="64">
        <v>360</v>
      </c>
      <c r="F875" s="59">
        <f t="shared" si="26"/>
        <v>79.099999999999994</v>
      </c>
      <c r="G875" s="59">
        <f t="shared" si="27"/>
        <v>79.099999999999994</v>
      </c>
    </row>
    <row r="876" spans="1:7">
      <c r="A876" s="41" t="s">
        <v>1612</v>
      </c>
      <c r="B876" s="83" t="s">
        <v>1613</v>
      </c>
      <c r="C876" s="64"/>
      <c r="D876" s="64"/>
      <c r="E876" s="64"/>
      <c r="F876" s="59" t="str">
        <f t="shared" si="26"/>
        <v/>
      </c>
      <c r="G876" s="59" t="str">
        <f t="shared" si="27"/>
        <v/>
      </c>
    </row>
    <row r="877" spans="1:7">
      <c r="A877" s="41" t="s">
        <v>1614</v>
      </c>
      <c r="B877" s="83" t="s">
        <v>111</v>
      </c>
      <c r="C877" s="64"/>
      <c r="D877" s="64"/>
      <c r="E877" s="64"/>
      <c r="F877" s="59" t="str">
        <f t="shared" si="26"/>
        <v/>
      </c>
      <c r="G877" s="59" t="str">
        <f t="shared" si="27"/>
        <v/>
      </c>
    </row>
    <row r="878" spans="1:7">
      <c r="A878" s="41" t="s">
        <v>1615</v>
      </c>
      <c r="B878" s="83" t="s">
        <v>1616</v>
      </c>
      <c r="C878" s="64">
        <v>650</v>
      </c>
      <c r="D878" s="64">
        <v>1152</v>
      </c>
      <c r="E878" s="64">
        <v>2968</v>
      </c>
      <c r="F878" s="59">
        <f t="shared" si="26"/>
        <v>456.6</v>
      </c>
      <c r="G878" s="59">
        <f t="shared" si="27"/>
        <v>257.60000000000002</v>
      </c>
    </row>
    <row r="879" spans="1:7">
      <c r="A879" s="60" t="s">
        <v>1617</v>
      </c>
      <c r="B879" s="82" t="s">
        <v>1618</v>
      </c>
      <c r="C879" s="62">
        <f>SUM(C880:C885)</f>
        <v>8033</v>
      </c>
      <c r="D879" s="62">
        <f>SUM(D880:D885)</f>
        <v>7511</v>
      </c>
      <c r="E879" s="62">
        <f>SUM(E880:E885)</f>
        <v>6972</v>
      </c>
      <c r="F879" s="59">
        <f t="shared" si="26"/>
        <v>86.8</v>
      </c>
      <c r="G879" s="59">
        <f t="shared" si="27"/>
        <v>92.8</v>
      </c>
    </row>
    <row r="880" spans="1:7">
      <c r="A880" s="41" t="s">
        <v>1619</v>
      </c>
      <c r="B880" s="83" t="s">
        <v>1620</v>
      </c>
      <c r="C880" s="64">
        <v>505</v>
      </c>
      <c r="D880" s="64">
        <v>1245</v>
      </c>
      <c r="E880" s="64">
        <v>472</v>
      </c>
      <c r="F880" s="59">
        <f t="shared" si="26"/>
        <v>93.5</v>
      </c>
      <c r="G880" s="59">
        <f t="shared" si="27"/>
        <v>37.9</v>
      </c>
    </row>
    <row r="881" spans="1:7">
      <c r="A881" s="41" t="s">
        <v>1621</v>
      </c>
      <c r="B881" s="83" t="s">
        <v>1622</v>
      </c>
      <c r="C881" s="64"/>
      <c r="D881" s="64"/>
      <c r="E881" s="64"/>
      <c r="F881" s="59" t="str">
        <f t="shared" si="26"/>
        <v/>
      </c>
      <c r="G881" s="59" t="str">
        <f t="shared" si="27"/>
        <v/>
      </c>
    </row>
    <row r="882" spans="1:7">
      <c r="A882" s="41" t="s">
        <v>1623</v>
      </c>
      <c r="B882" s="83" t="s">
        <v>1624</v>
      </c>
      <c r="C882" s="64">
        <v>6633</v>
      </c>
      <c r="D882" s="64">
        <v>5816</v>
      </c>
      <c r="E882" s="64">
        <v>5800</v>
      </c>
      <c r="F882" s="59">
        <f t="shared" si="26"/>
        <v>87.4</v>
      </c>
      <c r="G882" s="59">
        <f t="shared" si="27"/>
        <v>99.7</v>
      </c>
    </row>
    <row r="883" spans="1:7">
      <c r="A883" s="41" t="s">
        <v>1625</v>
      </c>
      <c r="B883" s="83" t="s">
        <v>1626</v>
      </c>
      <c r="C883" s="64">
        <v>860</v>
      </c>
      <c r="D883" s="64">
        <v>450</v>
      </c>
      <c r="E883" s="64">
        <v>700</v>
      </c>
      <c r="F883" s="59">
        <f t="shared" si="26"/>
        <v>81.400000000000006</v>
      </c>
      <c r="G883" s="59">
        <f t="shared" si="27"/>
        <v>155.6</v>
      </c>
    </row>
    <row r="884" spans="1:7">
      <c r="A884" s="41" t="s">
        <v>1627</v>
      </c>
      <c r="B884" s="83" t="s">
        <v>1628</v>
      </c>
      <c r="C884" s="64"/>
      <c r="D884" s="64"/>
      <c r="E884" s="64"/>
      <c r="F884" s="59" t="str">
        <f t="shared" si="26"/>
        <v/>
      </c>
      <c r="G884" s="59" t="str">
        <f t="shared" si="27"/>
        <v/>
      </c>
    </row>
    <row r="885" spans="1:7">
      <c r="A885" s="41" t="s">
        <v>1629</v>
      </c>
      <c r="B885" s="83" t="s">
        <v>1630</v>
      </c>
      <c r="C885" s="64">
        <v>35</v>
      </c>
      <c r="D885" s="64"/>
      <c r="E885" s="64"/>
      <c r="F885" s="59">
        <f t="shared" si="26"/>
        <v>0</v>
      </c>
      <c r="G885" s="59" t="str">
        <f t="shared" si="27"/>
        <v/>
      </c>
    </row>
    <row r="886" spans="1:7">
      <c r="A886" s="60" t="s">
        <v>1631</v>
      </c>
      <c r="B886" s="82" t="s">
        <v>1632</v>
      </c>
      <c r="C886" s="62">
        <f>SUM(C887:C891)</f>
        <v>182</v>
      </c>
      <c r="D886" s="62">
        <f>SUM(D887:D891)</f>
        <v>743</v>
      </c>
      <c r="E886" s="62">
        <f>SUM(E887:E891)</f>
        <v>201</v>
      </c>
      <c r="F886" s="59">
        <f t="shared" si="26"/>
        <v>110.4</v>
      </c>
      <c r="G886" s="59">
        <f t="shared" si="27"/>
        <v>27.1</v>
      </c>
    </row>
    <row r="887" spans="1:7">
      <c r="A887" s="41" t="s">
        <v>1633</v>
      </c>
      <c r="B887" s="83" t="s">
        <v>1634</v>
      </c>
      <c r="C887" s="64"/>
      <c r="D887" s="64"/>
      <c r="E887" s="64"/>
      <c r="F887" s="59" t="str">
        <f t="shared" si="26"/>
        <v/>
      </c>
      <c r="G887" s="59" t="str">
        <f t="shared" si="27"/>
        <v/>
      </c>
    </row>
    <row r="888" spans="1:7">
      <c r="A888" s="41" t="s">
        <v>1635</v>
      </c>
      <c r="B888" s="83" t="s">
        <v>1636</v>
      </c>
      <c r="C888" s="64"/>
      <c r="D888" s="64">
        <v>394</v>
      </c>
      <c r="E888" s="64">
        <v>18</v>
      </c>
      <c r="F888" s="59" t="str">
        <f t="shared" si="26"/>
        <v/>
      </c>
      <c r="G888" s="59">
        <f t="shared" si="27"/>
        <v>4.5999999999999996</v>
      </c>
    </row>
    <row r="889" spans="1:7">
      <c r="A889" s="41" t="s">
        <v>1637</v>
      </c>
      <c r="B889" s="83" t="s">
        <v>1638</v>
      </c>
      <c r="C889" s="64">
        <v>148</v>
      </c>
      <c r="D889" s="64">
        <v>320</v>
      </c>
      <c r="E889" s="64">
        <v>183</v>
      </c>
      <c r="F889" s="59">
        <f t="shared" si="26"/>
        <v>123.6</v>
      </c>
      <c r="G889" s="59">
        <f t="shared" si="27"/>
        <v>57.2</v>
      </c>
    </row>
    <row r="890" spans="1:7">
      <c r="A890" s="41" t="s">
        <v>1639</v>
      </c>
      <c r="B890" s="83" t="s">
        <v>1640</v>
      </c>
      <c r="C890" s="64"/>
      <c r="D890" s="64"/>
      <c r="E890" s="64"/>
      <c r="F890" s="59" t="str">
        <f t="shared" si="26"/>
        <v/>
      </c>
      <c r="G890" s="59" t="str">
        <f t="shared" si="27"/>
        <v/>
      </c>
    </row>
    <row r="891" spans="1:7">
      <c r="A891" s="41" t="s">
        <v>1641</v>
      </c>
      <c r="B891" s="83" t="s">
        <v>1642</v>
      </c>
      <c r="C891" s="64">
        <v>34</v>
      </c>
      <c r="D891" s="64">
        <v>29</v>
      </c>
      <c r="E891" s="64"/>
      <c r="F891" s="59">
        <f t="shared" si="26"/>
        <v>0</v>
      </c>
      <c r="G891" s="59">
        <f t="shared" si="27"/>
        <v>0</v>
      </c>
    </row>
    <row r="892" spans="1:7">
      <c r="A892" s="60" t="s">
        <v>1643</v>
      </c>
      <c r="B892" s="82" t="s">
        <v>1644</v>
      </c>
      <c r="C892" s="62">
        <f>SUM(C893:C894)</f>
        <v>0</v>
      </c>
      <c r="D892" s="62">
        <f>SUM(D893:D894)</f>
        <v>1</v>
      </c>
      <c r="E892" s="62">
        <f>SUM(E893:E894)</f>
        <v>16</v>
      </c>
      <c r="F892" s="59" t="str">
        <f t="shared" si="26"/>
        <v/>
      </c>
      <c r="G892" s="59">
        <f t="shared" si="27"/>
        <v>1600</v>
      </c>
    </row>
    <row r="893" spans="1:7">
      <c r="A893" s="41" t="s">
        <v>1645</v>
      </c>
      <c r="B893" s="83" t="s">
        <v>1646</v>
      </c>
      <c r="C893" s="64"/>
      <c r="D893" s="64">
        <v>1</v>
      </c>
      <c r="E893" s="64">
        <v>16</v>
      </c>
      <c r="F893" s="59" t="str">
        <f t="shared" si="26"/>
        <v/>
      </c>
      <c r="G893" s="59">
        <f t="shared" si="27"/>
        <v>1600</v>
      </c>
    </row>
    <row r="894" spans="1:7">
      <c r="A894" s="41" t="s">
        <v>1647</v>
      </c>
      <c r="B894" s="83" t="s">
        <v>1648</v>
      </c>
      <c r="C894" s="64"/>
      <c r="D894" s="64"/>
      <c r="E894" s="64"/>
      <c r="F894" s="59" t="str">
        <f t="shared" si="26"/>
        <v/>
      </c>
      <c r="G894" s="59" t="str">
        <f t="shared" si="27"/>
        <v/>
      </c>
    </row>
    <row r="895" spans="1:7">
      <c r="A895" s="60" t="s">
        <v>1649</v>
      </c>
      <c r="B895" s="82" t="s">
        <v>1650</v>
      </c>
      <c r="C895" s="62">
        <f>SUM(C896:C897)</f>
        <v>0</v>
      </c>
      <c r="D895" s="62">
        <f>SUM(D896:D897)</f>
        <v>0</v>
      </c>
      <c r="E895" s="62">
        <f>SUM(E896:E897)</f>
        <v>0</v>
      </c>
      <c r="F895" s="59" t="str">
        <f t="shared" si="26"/>
        <v/>
      </c>
      <c r="G895" s="59" t="str">
        <f t="shared" si="27"/>
        <v/>
      </c>
    </row>
    <row r="896" spans="1:7">
      <c r="A896" s="41" t="s">
        <v>1651</v>
      </c>
      <c r="B896" s="83" t="s">
        <v>1652</v>
      </c>
      <c r="C896" s="64"/>
      <c r="D896" s="64"/>
      <c r="E896" s="64"/>
      <c r="F896" s="59" t="str">
        <f t="shared" si="26"/>
        <v/>
      </c>
      <c r="G896" s="59" t="str">
        <f t="shared" si="27"/>
        <v/>
      </c>
    </row>
    <row r="897" spans="1:7">
      <c r="A897" s="41" t="s">
        <v>1653</v>
      </c>
      <c r="B897" s="83" t="s">
        <v>1654</v>
      </c>
      <c r="C897" s="64"/>
      <c r="D897" s="64"/>
      <c r="E897" s="64"/>
      <c r="F897" s="59" t="str">
        <f t="shared" si="26"/>
        <v/>
      </c>
      <c r="G897" s="59" t="str">
        <f t="shared" si="27"/>
        <v/>
      </c>
    </row>
    <row r="898" spans="1:7">
      <c r="A898" s="38" t="s">
        <v>1655</v>
      </c>
      <c r="B898" s="81" t="s">
        <v>1656</v>
      </c>
      <c r="C898" s="59">
        <f>SUM(C899,C921,C931,C941,C948,C953)</f>
        <v>4142</v>
      </c>
      <c r="D898" s="59">
        <f>SUM(D899,D921,D931,D941,D948,D953)</f>
        <v>4575</v>
      </c>
      <c r="E898" s="59">
        <f>SUM(E899,E921,E931,E941,E948,E953)</f>
        <v>4193</v>
      </c>
      <c r="F898" s="59">
        <f t="shared" si="26"/>
        <v>101.2</v>
      </c>
      <c r="G898" s="59">
        <f t="shared" si="27"/>
        <v>91.7</v>
      </c>
    </row>
    <row r="899" spans="1:7">
      <c r="A899" s="60" t="s">
        <v>1657</v>
      </c>
      <c r="B899" s="82" t="s">
        <v>1658</v>
      </c>
      <c r="C899" s="62">
        <f>SUM(C900:C920)</f>
        <v>3380</v>
      </c>
      <c r="D899" s="62">
        <f>SUM(D900:D920)</f>
        <v>3875</v>
      </c>
      <c r="E899" s="62">
        <f>SUM(E900:E920)</f>
        <v>3677</v>
      </c>
      <c r="F899" s="59">
        <f t="shared" si="26"/>
        <v>108.8</v>
      </c>
      <c r="G899" s="59">
        <f t="shared" si="27"/>
        <v>94.9</v>
      </c>
    </row>
    <row r="900" spans="1:7">
      <c r="A900" s="41" t="s">
        <v>1659</v>
      </c>
      <c r="B900" s="83" t="s">
        <v>93</v>
      </c>
      <c r="C900" s="64">
        <v>2124</v>
      </c>
      <c r="D900" s="64">
        <v>1661</v>
      </c>
      <c r="E900" s="64">
        <v>2118</v>
      </c>
      <c r="F900" s="59">
        <f t="shared" si="26"/>
        <v>99.7</v>
      </c>
      <c r="G900" s="59">
        <f t="shared" si="27"/>
        <v>127.5</v>
      </c>
    </row>
    <row r="901" spans="1:7">
      <c r="A901" s="41" t="s">
        <v>1660</v>
      </c>
      <c r="B901" s="83" t="s">
        <v>95</v>
      </c>
      <c r="C901" s="64"/>
      <c r="D901" s="64"/>
      <c r="E901" s="64"/>
      <c r="F901" s="59" t="str">
        <f t="shared" si="26"/>
        <v/>
      </c>
      <c r="G901" s="59" t="str">
        <f t="shared" si="27"/>
        <v/>
      </c>
    </row>
    <row r="902" spans="1:7">
      <c r="A902" s="41" t="s">
        <v>1661</v>
      </c>
      <c r="B902" s="83" t="s">
        <v>97</v>
      </c>
      <c r="C902" s="64"/>
      <c r="D902" s="64"/>
      <c r="E902" s="64"/>
      <c r="F902" s="59" t="str">
        <f t="shared" ref="F902:F965" si="28">IF(C902=0,"",ROUND(E902/C902*100,1))</f>
        <v/>
      </c>
      <c r="G902" s="59" t="str">
        <f t="shared" ref="G902:G965" si="29">IF(D902=0,"",ROUND(E902/D902*100,1))</f>
        <v/>
      </c>
    </row>
    <row r="903" spans="1:7">
      <c r="A903" s="41" t="s">
        <v>1662</v>
      </c>
      <c r="B903" s="83" t="s">
        <v>1663</v>
      </c>
      <c r="C903" s="64"/>
      <c r="D903" s="64">
        <v>520</v>
      </c>
      <c r="E903" s="64">
        <v>40</v>
      </c>
      <c r="F903" s="59" t="str">
        <f t="shared" si="28"/>
        <v/>
      </c>
      <c r="G903" s="59">
        <f t="shared" si="29"/>
        <v>7.7</v>
      </c>
    </row>
    <row r="904" spans="1:7">
      <c r="A904" s="41" t="s">
        <v>1664</v>
      </c>
      <c r="B904" s="83" t="s">
        <v>1665</v>
      </c>
      <c r="C904" s="64">
        <v>227</v>
      </c>
      <c r="D904" s="64">
        <v>173</v>
      </c>
      <c r="E904" s="64">
        <v>184</v>
      </c>
      <c r="F904" s="59">
        <f t="shared" si="28"/>
        <v>81.099999999999994</v>
      </c>
      <c r="G904" s="59">
        <f t="shared" si="29"/>
        <v>106.4</v>
      </c>
    </row>
    <row r="905" spans="1:7">
      <c r="A905" s="41" t="s">
        <v>1666</v>
      </c>
      <c r="B905" s="83" t="s">
        <v>1667</v>
      </c>
      <c r="C905" s="64"/>
      <c r="D905" s="64"/>
      <c r="E905" s="64"/>
      <c r="F905" s="59" t="str">
        <f t="shared" si="28"/>
        <v/>
      </c>
      <c r="G905" s="59" t="str">
        <f t="shared" si="29"/>
        <v/>
      </c>
    </row>
    <row r="906" spans="1:7">
      <c r="A906" s="41" t="s">
        <v>1668</v>
      </c>
      <c r="B906" s="83" t="s">
        <v>1669</v>
      </c>
      <c r="C906" s="64"/>
      <c r="D906" s="64">
        <v>5</v>
      </c>
      <c r="E906" s="64"/>
      <c r="F906" s="59" t="str">
        <f t="shared" si="28"/>
        <v/>
      </c>
      <c r="G906" s="59">
        <f t="shared" si="29"/>
        <v>0</v>
      </c>
    </row>
    <row r="907" spans="1:7">
      <c r="A907" s="41" t="s">
        <v>1670</v>
      </c>
      <c r="B907" s="83" t="s">
        <v>1671</v>
      </c>
      <c r="C907" s="64"/>
      <c r="D907" s="64"/>
      <c r="E907" s="64"/>
      <c r="F907" s="59" t="str">
        <f t="shared" si="28"/>
        <v/>
      </c>
      <c r="G907" s="59" t="str">
        <f t="shared" si="29"/>
        <v/>
      </c>
    </row>
    <row r="908" spans="1:7">
      <c r="A908" s="41" t="s">
        <v>1672</v>
      </c>
      <c r="B908" s="83" t="s">
        <v>1673</v>
      </c>
      <c r="C908" s="64">
        <v>1029</v>
      </c>
      <c r="D908" s="64">
        <v>1034</v>
      </c>
      <c r="E908" s="64">
        <v>1026</v>
      </c>
      <c r="F908" s="59">
        <f t="shared" si="28"/>
        <v>99.7</v>
      </c>
      <c r="G908" s="59">
        <f t="shared" si="29"/>
        <v>99.2</v>
      </c>
    </row>
    <row r="909" spans="1:7">
      <c r="A909" s="41" t="s">
        <v>1674</v>
      </c>
      <c r="B909" s="83" t="s">
        <v>1675</v>
      </c>
      <c r="C909" s="64"/>
      <c r="D909" s="64"/>
      <c r="E909" s="64"/>
      <c r="F909" s="59" t="str">
        <f t="shared" si="28"/>
        <v/>
      </c>
      <c r="G909" s="59" t="str">
        <f t="shared" si="29"/>
        <v/>
      </c>
    </row>
    <row r="910" spans="1:7">
      <c r="A910" s="41" t="s">
        <v>1676</v>
      </c>
      <c r="B910" s="83" t="s">
        <v>1677</v>
      </c>
      <c r="C910" s="64"/>
      <c r="D910" s="64"/>
      <c r="E910" s="64"/>
      <c r="F910" s="59" t="str">
        <f t="shared" si="28"/>
        <v/>
      </c>
      <c r="G910" s="59" t="str">
        <f t="shared" si="29"/>
        <v/>
      </c>
    </row>
    <row r="911" spans="1:7">
      <c r="A911" s="41" t="s">
        <v>1678</v>
      </c>
      <c r="B911" s="83" t="s">
        <v>1679</v>
      </c>
      <c r="C911" s="64"/>
      <c r="D911" s="64"/>
      <c r="E911" s="64"/>
      <c r="F911" s="59" t="str">
        <f t="shared" si="28"/>
        <v/>
      </c>
      <c r="G911" s="59" t="str">
        <f t="shared" si="29"/>
        <v/>
      </c>
    </row>
    <row r="912" spans="1:7">
      <c r="A912" s="41" t="s">
        <v>1680</v>
      </c>
      <c r="B912" s="83" t="s">
        <v>1681</v>
      </c>
      <c r="C912" s="64"/>
      <c r="D912" s="64"/>
      <c r="E912" s="64"/>
      <c r="F912" s="59" t="str">
        <f t="shared" si="28"/>
        <v/>
      </c>
      <c r="G912" s="59" t="str">
        <f t="shared" si="29"/>
        <v/>
      </c>
    </row>
    <row r="913" spans="1:7">
      <c r="A913" s="41" t="s">
        <v>1682</v>
      </c>
      <c r="B913" s="83" t="s">
        <v>1683</v>
      </c>
      <c r="C913" s="64"/>
      <c r="D913" s="64"/>
      <c r="E913" s="64"/>
      <c r="F913" s="59" t="str">
        <f t="shared" si="28"/>
        <v/>
      </c>
      <c r="G913" s="59" t="str">
        <f t="shared" si="29"/>
        <v/>
      </c>
    </row>
    <row r="914" spans="1:7">
      <c r="A914" s="41" t="s">
        <v>1684</v>
      </c>
      <c r="B914" s="83" t="s">
        <v>1685</v>
      </c>
      <c r="C914" s="64"/>
      <c r="D914" s="64"/>
      <c r="E914" s="64"/>
      <c r="F914" s="59" t="str">
        <f t="shared" si="28"/>
        <v/>
      </c>
      <c r="G914" s="59" t="str">
        <f t="shared" si="29"/>
        <v/>
      </c>
    </row>
    <row r="915" spans="1:7">
      <c r="A915" s="41" t="s">
        <v>1686</v>
      </c>
      <c r="B915" s="83" t="s">
        <v>1687</v>
      </c>
      <c r="C915" s="64"/>
      <c r="D915" s="64"/>
      <c r="E915" s="64"/>
      <c r="F915" s="59" t="str">
        <f t="shared" si="28"/>
        <v/>
      </c>
      <c r="G915" s="59" t="str">
        <f t="shared" si="29"/>
        <v/>
      </c>
    </row>
    <row r="916" spans="1:7">
      <c r="A916" s="41" t="s">
        <v>1688</v>
      </c>
      <c r="B916" s="83" t="s">
        <v>1689</v>
      </c>
      <c r="C916" s="64"/>
      <c r="D916" s="64"/>
      <c r="E916" s="64"/>
      <c r="F916" s="59" t="str">
        <f t="shared" si="28"/>
        <v/>
      </c>
      <c r="G916" s="59" t="str">
        <f t="shared" si="29"/>
        <v/>
      </c>
    </row>
    <row r="917" spans="1:7">
      <c r="A917" s="41" t="s">
        <v>1690</v>
      </c>
      <c r="B917" s="83" t="s">
        <v>1691</v>
      </c>
      <c r="C917" s="64"/>
      <c r="D917" s="64"/>
      <c r="E917" s="64"/>
      <c r="F917" s="59" t="str">
        <f t="shared" si="28"/>
        <v/>
      </c>
      <c r="G917" s="59" t="str">
        <f t="shared" si="29"/>
        <v/>
      </c>
    </row>
    <row r="918" spans="1:7">
      <c r="A918" s="41" t="s">
        <v>1692</v>
      </c>
      <c r="B918" s="83" t="s">
        <v>1693</v>
      </c>
      <c r="C918" s="64"/>
      <c r="D918" s="64"/>
      <c r="E918" s="64"/>
      <c r="F918" s="59" t="str">
        <f t="shared" si="28"/>
        <v/>
      </c>
      <c r="G918" s="59" t="str">
        <f t="shared" si="29"/>
        <v/>
      </c>
    </row>
    <row r="919" spans="1:7">
      <c r="A919" s="41" t="s">
        <v>1694</v>
      </c>
      <c r="B919" s="83" t="s">
        <v>1695</v>
      </c>
      <c r="C919" s="64"/>
      <c r="D919" s="64"/>
      <c r="E919" s="64"/>
      <c r="F919" s="59" t="str">
        <f t="shared" si="28"/>
        <v/>
      </c>
      <c r="G919" s="59" t="str">
        <f t="shared" si="29"/>
        <v/>
      </c>
    </row>
    <row r="920" spans="1:7">
      <c r="A920" s="41" t="s">
        <v>1696</v>
      </c>
      <c r="B920" s="83" t="s">
        <v>1697</v>
      </c>
      <c r="C920" s="64"/>
      <c r="D920" s="64">
        <v>482</v>
      </c>
      <c r="E920" s="64">
        <v>309</v>
      </c>
      <c r="F920" s="59" t="str">
        <f t="shared" si="28"/>
        <v/>
      </c>
      <c r="G920" s="59">
        <f t="shared" si="29"/>
        <v>64.099999999999994</v>
      </c>
    </row>
    <row r="921" spans="1:7">
      <c r="A921" s="60" t="s">
        <v>1698</v>
      </c>
      <c r="B921" s="82" t="s">
        <v>1699</v>
      </c>
      <c r="C921" s="62">
        <f>SUM(C922:C930)</f>
        <v>0</v>
      </c>
      <c r="D921" s="62">
        <f>SUM(D922:D930)</f>
        <v>0</v>
      </c>
      <c r="E921" s="62">
        <f>SUM(E922:E930)</f>
        <v>0</v>
      </c>
      <c r="F921" s="59" t="str">
        <f t="shared" si="28"/>
        <v/>
      </c>
      <c r="G921" s="59" t="str">
        <f t="shared" si="29"/>
        <v/>
      </c>
    </row>
    <row r="922" spans="1:7">
      <c r="A922" s="41" t="s">
        <v>1700</v>
      </c>
      <c r="B922" s="83" t="s">
        <v>93</v>
      </c>
      <c r="C922" s="64"/>
      <c r="D922" s="64"/>
      <c r="E922" s="64"/>
      <c r="F922" s="59" t="str">
        <f t="shared" si="28"/>
        <v/>
      </c>
      <c r="G922" s="59" t="str">
        <f t="shared" si="29"/>
        <v/>
      </c>
    </row>
    <row r="923" spans="1:7">
      <c r="A923" s="41" t="s">
        <v>1701</v>
      </c>
      <c r="B923" s="83" t="s">
        <v>95</v>
      </c>
      <c r="C923" s="64"/>
      <c r="D923" s="64"/>
      <c r="E923" s="64"/>
      <c r="F923" s="59" t="str">
        <f t="shared" si="28"/>
        <v/>
      </c>
      <c r="G923" s="59" t="str">
        <f t="shared" si="29"/>
        <v/>
      </c>
    </row>
    <row r="924" spans="1:7">
      <c r="A924" s="41" t="s">
        <v>1702</v>
      </c>
      <c r="B924" s="83" t="s">
        <v>97</v>
      </c>
      <c r="C924" s="64"/>
      <c r="D924" s="64"/>
      <c r="E924" s="64"/>
      <c r="F924" s="59" t="str">
        <f t="shared" si="28"/>
        <v/>
      </c>
      <c r="G924" s="59" t="str">
        <f t="shared" si="29"/>
        <v/>
      </c>
    </row>
    <row r="925" spans="1:7">
      <c r="A925" s="41" t="s">
        <v>1703</v>
      </c>
      <c r="B925" s="83" t="s">
        <v>1704</v>
      </c>
      <c r="C925" s="64"/>
      <c r="D925" s="64"/>
      <c r="E925" s="64"/>
      <c r="F925" s="59" t="str">
        <f t="shared" si="28"/>
        <v/>
      </c>
      <c r="G925" s="59" t="str">
        <f t="shared" si="29"/>
        <v/>
      </c>
    </row>
    <row r="926" spans="1:7">
      <c r="A926" s="41" t="s">
        <v>1705</v>
      </c>
      <c r="B926" s="83" t="s">
        <v>1706</v>
      </c>
      <c r="C926" s="64"/>
      <c r="D926" s="64"/>
      <c r="E926" s="64"/>
      <c r="F926" s="59" t="str">
        <f t="shared" si="28"/>
        <v/>
      </c>
      <c r="G926" s="59" t="str">
        <f t="shared" si="29"/>
        <v/>
      </c>
    </row>
    <row r="927" spans="1:7">
      <c r="A927" s="41" t="s">
        <v>1707</v>
      </c>
      <c r="B927" s="83" t="s">
        <v>1708</v>
      </c>
      <c r="C927" s="64"/>
      <c r="D927" s="64"/>
      <c r="E927" s="64"/>
      <c r="F927" s="59" t="str">
        <f t="shared" si="28"/>
        <v/>
      </c>
      <c r="G927" s="59" t="str">
        <f t="shared" si="29"/>
        <v/>
      </c>
    </row>
    <row r="928" spans="1:7">
      <c r="A928" s="41" t="s">
        <v>1709</v>
      </c>
      <c r="B928" s="83" t="s">
        <v>1710</v>
      </c>
      <c r="C928" s="64"/>
      <c r="D928" s="64"/>
      <c r="E928" s="64"/>
      <c r="F928" s="59" t="str">
        <f t="shared" si="28"/>
        <v/>
      </c>
      <c r="G928" s="59" t="str">
        <f t="shared" si="29"/>
        <v/>
      </c>
    </row>
    <row r="929" spans="1:7">
      <c r="A929" s="41" t="s">
        <v>1711</v>
      </c>
      <c r="B929" s="83" t="s">
        <v>1712</v>
      </c>
      <c r="C929" s="64"/>
      <c r="D929" s="64"/>
      <c r="E929" s="64"/>
      <c r="F929" s="59" t="str">
        <f t="shared" si="28"/>
        <v/>
      </c>
      <c r="G929" s="59" t="str">
        <f t="shared" si="29"/>
        <v/>
      </c>
    </row>
    <row r="930" spans="1:7">
      <c r="A930" s="41" t="s">
        <v>1713</v>
      </c>
      <c r="B930" s="83" t="s">
        <v>1714</v>
      </c>
      <c r="C930" s="64"/>
      <c r="D930" s="64"/>
      <c r="E930" s="64"/>
      <c r="F930" s="59" t="str">
        <f t="shared" si="28"/>
        <v/>
      </c>
      <c r="G930" s="59" t="str">
        <f t="shared" si="29"/>
        <v/>
      </c>
    </row>
    <row r="931" spans="1:7">
      <c r="A931" s="60" t="s">
        <v>1715</v>
      </c>
      <c r="B931" s="82" t="s">
        <v>1716</v>
      </c>
      <c r="C931" s="62">
        <f>SUM(C932:C940)</f>
        <v>0</v>
      </c>
      <c r="D931" s="62">
        <f>SUM(D932:D940)</f>
        <v>0</v>
      </c>
      <c r="E931" s="62">
        <f>SUM(E932:E940)</f>
        <v>0</v>
      </c>
      <c r="F931" s="59" t="str">
        <f t="shared" si="28"/>
        <v/>
      </c>
      <c r="G931" s="59" t="str">
        <f t="shared" si="29"/>
        <v/>
      </c>
    </row>
    <row r="932" spans="1:7">
      <c r="A932" s="41" t="s">
        <v>1717</v>
      </c>
      <c r="B932" s="83" t="s">
        <v>93</v>
      </c>
      <c r="C932" s="64"/>
      <c r="D932" s="64"/>
      <c r="E932" s="64"/>
      <c r="F932" s="59" t="str">
        <f t="shared" si="28"/>
        <v/>
      </c>
      <c r="G932" s="59" t="str">
        <f t="shared" si="29"/>
        <v/>
      </c>
    </row>
    <row r="933" spans="1:7">
      <c r="A933" s="41" t="s">
        <v>1718</v>
      </c>
      <c r="B933" s="83" t="s">
        <v>95</v>
      </c>
      <c r="C933" s="64"/>
      <c r="D933" s="64"/>
      <c r="E933" s="64"/>
      <c r="F933" s="59" t="str">
        <f t="shared" si="28"/>
        <v/>
      </c>
      <c r="G933" s="59" t="str">
        <f t="shared" si="29"/>
        <v/>
      </c>
    </row>
    <row r="934" spans="1:7">
      <c r="A934" s="41" t="s">
        <v>1719</v>
      </c>
      <c r="B934" s="83" t="s">
        <v>97</v>
      </c>
      <c r="C934" s="64"/>
      <c r="D934" s="64"/>
      <c r="E934" s="64"/>
      <c r="F934" s="59" t="str">
        <f t="shared" si="28"/>
        <v/>
      </c>
      <c r="G934" s="59" t="str">
        <f t="shared" si="29"/>
        <v/>
      </c>
    </row>
    <row r="935" spans="1:7">
      <c r="A935" s="41" t="s">
        <v>1720</v>
      </c>
      <c r="B935" s="83" t="s">
        <v>1721</v>
      </c>
      <c r="C935" s="64"/>
      <c r="D935" s="64"/>
      <c r="E935" s="64"/>
      <c r="F935" s="59" t="str">
        <f t="shared" si="28"/>
        <v/>
      </c>
      <c r="G935" s="59" t="str">
        <f t="shared" si="29"/>
        <v/>
      </c>
    </row>
    <row r="936" spans="1:7">
      <c r="A936" s="41" t="s">
        <v>1722</v>
      </c>
      <c r="B936" s="83" t="s">
        <v>1723</v>
      </c>
      <c r="C936" s="64"/>
      <c r="D936" s="64"/>
      <c r="E936" s="64"/>
      <c r="F936" s="59" t="str">
        <f t="shared" si="28"/>
        <v/>
      </c>
      <c r="G936" s="59" t="str">
        <f t="shared" si="29"/>
        <v/>
      </c>
    </row>
    <row r="937" spans="1:7">
      <c r="A937" s="41" t="s">
        <v>1724</v>
      </c>
      <c r="B937" s="83" t="s">
        <v>1725</v>
      </c>
      <c r="C937" s="64"/>
      <c r="D937" s="64"/>
      <c r="E937" s="64"/>
      <c r="F937" s="59" t="str">
        <f t="shared" si="28"/>
        <v/>
      </c>
      <c r="G937" s="59" t="str">
        <f t="shared" si="29"/>
        <v/>
      </c>
    </row>
    <row r="938" spans="1:7">
      <c r="A938" s="41" t="s">
        <v>1726</v>
      </c>
      <c r="B938" s="83" t="s">
        <v>1727</v>
      </c>
      <c r="C938" s="64"/>
      <c r="D938" s="64"/>
      <c r="E938" s="64"/>
      <c r="F938" s="59" t="str">
        <f t="shared" si="28"/>
        <v/>
      </c>
      <c r="G938" s="59" t="str">
        <f t="shared" si="29"/>
        <v/>
      </c>
    </row>
    <row r="939" spans="1:7">
      <c r="A939" s="41" t="s">
        <v>1728</v>
      </c>
      <c r="B939" s="83" t="s">
        <v>1729</v>
      </c>
      <c r="C939" s="64"/>
      <c r="D939" s="64"/>
      <c r="E939" s="64"/>
      <c r="F939" s="59" t="str">
        <f t="shared" si="28"/>
        <v/>
      </c>
      <c r="G939" s="59" t="str">
        <f t="shared" si="29"/>
        <v/>
      </c>
    </row>
    <row r="940" spans="1:7">
      <c r="A940" s="41" t="s">
        <v>1730</v>
      </c>
      <c r="B940" s="83" t="s">
        <v>1731</v>
      </c>
      <c r="C940" s="64"/>
      <c r="D940" s="64"/>
      <c r="E940" s="64"/>
      <c r="F940" s="59" t="str">
        <f t="shared" si="28"/>
        <v/>
      </c>
      <c r="G940" s="59" t="str">
        <f t="shared" si="29"/>
        <v/>
      </c>
    </row>
    <row r="941" spans="1:7">
      <c r="A941" s="60" t="s">
        <v>1732</v>
      </c>
      <c r="B941" s="82" t="s">
        <v>1733</v>
      </c>
      <c r="C941" s="62">
        <f>SUM(C942:C947)</f>
        <v>0</v>
      </c>
      <c r="D941" s="62">
        <f>SUM(D942:D947)</f>
        <v>0</v>
      </c>
      <c r="E941" s="62">
        <f>SUM(E942:E947)</f>
        <v>0</v>
      </c>
      <c r="F941" s="59" t="str">
        <f t="shared" si="28"/>
        <v/>
      </c>
      <c r="G941" s="59" t="str">
        <f t="shared" si="29"/>
        <v/>
      </c>
    </row>
    <row r="942" spans="1:7">
      <c r="A942" s="41" t="s">
        <v>1734</v>
      </c>
      <c r="B942" s="83" t="s">
        <v>93</v>
      </c>
      <c r="C942" s="64"/>
      <c r="D942" s="64"/>
      <c r="E942" s="64"/>
      <c r="F942" s="59" t="str">
        <f t="shared" si="28"/>
        <v/>
      </c>
      <c r="G942" s="59" t="str">
        <f t="shared" si="29"/>
        <v/>
      </c>
    </row>
    <row r="943" spans="1:7">
      <c r="A943" s="41" t="s">
        <v>1735</v>
      </c>
      <c r="B943" s="83" t="s">
        <v>95</v>
      </c>
      <c r="C943" s="64"/>
      <c r="D943" s="64"/>
      <c r="E943" s="64"/>
      <c r="F943" s="59" t="str">
        <f t="shared" si="28"/>
        <v/>
      </c>
      <c r="G943" s="59" t="str">
        <f t="shared" si="29"/>
        <v/>
      </c>
    </row>
    <row r="944" spans="1:7">
      <c r="A944" s="41" t="s">
        <v>1736</v>
      </c>
      <c r="B944" s="83" t="s">
        <v>97</v>
      </c>
      <c r="C944" s="64"/>
      <c r="D944" s="64"/>
      <c r="E944" s="64"/>
      <c r="F944" s="59" t="str">
        <f t="shared" si="28"/>
        <v/>
      </c>
      <c r="G944" s="59" t="str">
        <f t="shared" si="29"/>
        <v/>
      </c>
    </row>
    <row r="945" spans="1:7">
      <c r="A945" s="41" t="s">
        <v>1737</v>
      </c>
      <c r="B945" s="83" t="s">
        <v>1712</v>
      </c>
      <c r="C945" s="64"/>
      <c r="D945" s="64"/>
      <c r="E945" s="64"/>
      <c r="F945" s="59" t="str">
        <f t="shared" si="28"/>
        <v/>
      </c>
      <c r="G945" s="59" t="str">
        <f t="shared" si="29"/>
        <v/>
      </c>
    </row>
    <row r="946" spans="1:7">
      <c r="A946" s="41" t="s">
        <v>1738</v>
      </c>
      <c r="B946" s="83" t="s">
        <v>1739</v>
      </c>
      <c r="C946" s="64"/>
      <c r="D946" s="64"/>
      <c r="E946" s="64"/>
      <c r="F946" s="59" t="str">
        <f t="shared" si="28"/>
        <v/>
      </c>
      <c r="G946" s="59" t="str">
        <f t="shared" si="29"/>
        <v/>
      </c>
    </row>
    <row r="947" spans="1:7">
      <c r="A947" s="41" t="s">
        <v>1740</v>
      </c>
      <c r="B947" s="83" t="s">
        <v>1741</v>
      </c>
      <c r="C947" s="64"/>
      <c r="D947" s="64"/>
      <c r="E947" s="64"/>
      <c r="F947" s="59" t="str">
        <f t="shared" si="28"/>
        <v/>
      </c>
      <c r="G947" s="59" t="str">
        <f t="shared" si="29"/>
        <v/>
      </c>
    </row>
    <row r="948" spans="1:7">
      <c r="A948" s="60" t="s">
        <v>1742</v>
      </c>
      <c r="B948" s="82" t="s">
        <v>1743</v>
      </c>
      <c r="C948" s="62">
        <f>SUM(C949:C952)</f>
        <v>0</v>
      </c>
      <c r="D948" s="62">
        <f>SUM(D949:D952)</f>
        <v>0</v>
      </c>
      <c r="E948" s="62">
        <f>SUM(E949:E952)</f>
        <v>0</v>
      </c>
      <c r="F948" s="59" t="str">
        <f t="shared" si="28"/>
        <v/>
      </c>
      <c r="G948" s="59" t="str">
        <f t="shared" si="29"/>
        <v/>
      </c>
    </row>
    <row r="949" spans="1:7">
      <c r="A949" s="41" t="s">
        <v>1744</v>
      </c>
      <c r="B949" s="83" t="s">
        <v>1745</v>
      </c>
      <c r="C949" s="64"/>
      <c r="D949" s="64"/>
      <c r="E949" s="64"/>
      <c r="F949" s="59" t="str">
        <f t="shared" si="28"/>
        <v/>
      </c>
      <c r="G949" s="59" t="str">
        <f t="shared" si="29"/>
        <v/>
      </c>
    </row>
    <row r="950" spans="1:7">
      <c r="A950" s="41" t="s">
        <v>1746</v>
      </c>
      <c r="B950" s="83" t="s">
        <v>1747</v>
      </c>
      <c r="C950" s="64"/>
      <c r="D950" s="64"/>
      <c r="E950" s="64"/>
      <c r="F950" s="59" t="str">
        <f t="shared" si="28"/>
        <v/>
      </c>
      <c r="G950" s="59" t="str">
        <f t="shared" si="29"/>
        <v/>
      </c>
    </row>
    <row r="951" spans="1:7">
      <c r="A951" s="41" t="s">
        <v>1748</v>
      </c>
      <c r="B951" s="83" t="s">
        <v>1749</v>
      </c>
      <c r="C951" s="64"/>
      <c r="D951" s="64"/>
      <c r="E951" s="64"/>
      <c r="F951" s="59" t="str">
        <f t="shared" si="28"/>
        <v/>
      </c>
      <c r="G951" s="59" t="str">
        <f t="shared" si="29"/>
        <v/>
      </c>
    </row>
    <row r="952" spans="1:7">
      <c r="A952" s="41" t="s">
        <v>1750</v>
      </c>
      <c r="B952" s="83" t="s">
        <v>1751</v>
      </c>
      <c r="C952" s="64"/>
      <c r="D952" s="64"/>
      <c r="E952" s="64"/>
      <c r="F952" s="59" t="str">
        <f t="shared" si="28"/>
        <v/>
      </c>
      <c r="G952" s="59" t="str">
        <f t="shared" si="29"/>
        <v/>
      </c>
    </row>
    <row r="953" spans="1:7">
      <c r="A953" s="60" t="s">
        <v>1752</v>
      </c>
      <c r="B953" s="82" t="s">
        <v>1753</v>
      </c>
      <c r="C953" s="62">
        <f>SUM(C954:C955)</f>
        <v>762</v>
      </c>
      <c r="D953" s="62">
        <f>SUM(D954:D955)</f>
        <v>700</v>
      </c>
      <c r="E953" s="62">
        <f>SUM(E954:E955)</f>
        <v>516</v>
      </c>
      <c r="F953" s="59">
        <f t="shared" si="28"/>
        <v>67.7</v>
      </c>
      <c r="G953" s="59">
        <f t="shared" si="29"/>
        <v>73.7</v>
      </c>
    </row>
    <row r="954" spans="1:7">
      <c r="A954" s="41" t="s">
        <v>1754</v>
      </c>
      <c r="B954" s="83" t="s">
        <v>1755</v>
      </c>
      <c r="C954" s="64"/>
      <c r="D954" s="64"/>
      <c r="E954" s="64"/>
      <c r="F954" s="59" t="str">
        <f t="shared" si="28"/>
        <v/>
      </c>
      <c r="G954" s="59" t="str">
        <f t="shared" si="29"/>
        <v/>
      </c>
    </row>
    <row r="955" spans="1:7">
      <c r="A955" s="41" t="s">
        <v>1756</v>
      </c>
      <c r="B955" s="83" t="s">
        <v>1757</v>
      </c>
      <c r="C955" s="64">
        <v>762</v>
      </c>
      <c r="D955" s="64">
        <v>700</v>
      </c>
      <c r="E955" s="64">
        <v>516</v>
      </c>
      <c r="F955" s="59">
        <f t="shared" si="28"/>
        <v>67.7</v>
      </c>
      <c r="G955" s="59">
        <f t="shared" si="29"/>
        <v>73.7</v>
      </c>
    </row>
    <row r="956" spans="1:7">
      <c r="A956" s="38" t="s">
        <v>1758</v>
      </c>
      <c r="B956" s="81" t="s">
        <v>1759</v>
      </c>
      <c r="C956" s="59">
        <f>SUM(C957,C967,C983,C988,C999,C1006,C1014)</f>
        <v>249</v>
      </c>
      <c r="D956" s="59">
        <f>SUM(D957,D967,D983,D988,D999,D1006,D1014)</f>
        <v>279</v>
      </c>
      <c r="E956" s="59">
        <f>SUM(E957,E967,E983,E988,E999,E1006,E1014)</f>
        <v>301</v>
      </c>
      <c r="F956" s="59">
        <f t="shared" si="28"/>
        <v>120.9</v>
      </c>
      <c r="G956" s="59">
        <f t="shared" si="29"/>
        <v>107.9</v>
      </c>
    </row>
    <row r="957" spans="1:7">
      <c r="A957" s="60" t="s">
        <v>1760</v>
      </c>
      <c r="B957" s="82" t="s">
        <v>1761</v>
      </c>
      <c r="C957" s="62">
        <f>SUM(C958:C966)</f>
        <v>0</v>
      </c>
      <c r="D957" s="62">
        <f>SUM(D958:D966)</f>
        <v>0</v>
      </c>
      <c r="E957" s="62">
        <f>SUM(E958:E966)</f>
        <v>0</v>
      </c>
      <c r="F957" s="59" t="str">
        <f t="shared" si="28"/>
        <v/>
      </c>
      <c r="G957" s="59" t="str">
        <f t="shared" si="29"/>
        <v/>
      </c>
    </row>
    <row r="958" spans="1:7">
      <c r="A958" s="41" t="s">
        <v>1762</v>
      </c>
      <c r="B958" s="83" t="s">
        <v>93</v>
      </c>
      <c r="C958" s="64"/>
      <c r="D958" s="64"/>
      <c r="E958" s="64"/>
      <c r="F958" s="59" t="str">
        <f t="shared" si="28"/>
        <v/>
      </c>
      <c r="G958" s="59" t="str">
        <f t="shared" si="29"/>
        <v/>
      </c>
    </row>
    <row r="959" spans="1:7">
      <c r="A959" s="41" t="s">
        <v>1763</v>
      </c>
      <c r="B959" s="83" t="s">
        <v>95</v>
      </c>
      <c r="C959" s="64"/>
      <c r="D959" s="64"/>
      <c r="E959" s="64"/>
      <c r="F959" s="59" t="str">
        <f t="shared" si="28"/>
        <v/>
      </c>
      <c r="G959" s="59" t="str">
        <f t="shared" si="29"/>
        <v/>
      </c>
    </row>
    <row r="960" spans="1:7">
      <c r="A960" s="41" t="s">
        <v>1764</v>
      </c>
      <c r="B960" s="83" t="s">
        <v>97</v>
      </c>
      <c r="C960" s="64"/>
      <c r="D960" s="64"/>
      <c r="E960" s="64"/>
      <c r="F960" s="59" t="str">
        <f t="shared" si="28"/>
        <v/>
      </c>
      <c r="G960" s="59" t="str">
        <f t="shared" si="29"/>
        <v/>
      </c>
    </row>
    <row r="961" spans="1:7">
      <c r="A961" s="41" t="s">
        <v>1765</v>
      </c>
      <c r="B961" s="83" t="s">
        <v>1766</v>
      </c>
      <c r="C961" s="64"/>
      <c r="D961" s="64"/>
      <c r="E961" s="64"/>
      <c r="F961" s="59" t="str">
        <f t="shared" si="28"/>
        <v/>
      </c>
      <c r="G961" s="59" t="str">
        <f t="shared" si="29"/>
        <v/>
      </c>
    </row>
    <row r="962" spans="1:7">
      <c r="A962" s="41" t="s">
        <v>1767</v>
      </c>
      <c r="B962" s="83" t="s">
        <v>1768</v>
      </c>
      <c r="C962" s="64"/>
      <c r="D962" s="64"/>
      <c r="E962" s="64"/>
      <c r="F962" s="59" t="str">
        <f t="shared" si="28"/>
        <v/>
      </c>
      <c r="G962" s="59" t="str">
        <f t="shared" si="29"/>
        <v/>
      </c>
    </row>
    <row r="963" spans="1:7">
      <c r="A963" s="41" t="s">
        <v>1769</v>
      </c>
      <c r="B963" s="83" t="s">
        <v>1770</v>
      </c>
      <c r="C963" s="64"/>
      <c r="D963" s="64"/>
      <c r="E963" s="64"/>
      <c r="F963" s="59" t="str">
        <f t="shared" si="28"/>
        <v/>
      </c>
      <c r="G963" s="59" t="str">
        <f t="shared" si="29"/>
        <v/>
      </c>
    </row>
    <row r="964" spans="1:7">
      <c r="A964" s="41" t="s">
        <v>1771</v>
      </c>
      <c r="B964" s="83" t="s">
        <v>1772</v>
      </c>
      <c r="C964" s="64"/>
      <c r="D964" s="64"/>
      <c r="E964" s="64"/>
      <c r="F964" s="59" t="str">
        <f t="shared" si="28"/>
        <v/>
      </c>
      <c r="G964" s="59" t="str">
        <f t="shared" si="29"/>
        <v/>
      </c>
    </row>
    <row r="965" spans="1:7">
      <c r="A965" s="41" t="s">
        <v>1773</v>
      </c>
      <c r="B965" s="83" t="s">
        <v>1774</v>
      </c>
      <c r="C965" s="64"/>
      <c r="D965" s="64"/>
      <c r="E965" s="64"/>
      <c r="F965" s="59" t="str">
        <f t="shared" si="28"/>
        <v/>
      </c>
      <c r="G965" s="59" t="str">
        <f t="shared" si="29"/>
        <v/>
      </c>
    </row>
    <row r="966" spans="1:7">
      <c r="A966" s="41" t="s">
        <v>1775</v>
      </c>
      <c r="B966" s="83" t="s">
        <v>1776</v>
      </c>
      <c r="C966" s="64"/>
      <c r="D966" s="64"/>
      <c r="E966" s="64"/>
      <c r="F966" s="59" t="str">
        <f t="shared" ref="F966:F1029" si="30">IF(C966=0,"",ROUND(E966/C966*100,1))</f>
        <v/>
      </c>
      <c r="G966" s="59" t="str">
        <f t="shared" ref="G966:G1029" si="31">IF(D966=0,"",ROUND(E966/D966*100,1))</f>
        <v/>
      </c>
    </row>
    <row r="967" spans="1:7">
      <c r="A967" s="60" t="s">
        <v>1777</v>
      </c>
      <c r="B967" s="82" t="s">
        <v>1778</v>
      </c>
      <c r="C967" s="62">
        <f>SUM(C968:C982)</f>
        <v>102</v>
      </c>
      <c r="D967" s="62">
        <f>SUM(D968:D982)</f>
        <v>125</v>
      </c>
      <c r="E967" s="62">
        <f>SUM(E968:E982)</f>
        <v>118</v>
      </c>
      <c r="F967" s="59">
        <f t="shared" si="30"/>
        <v>115.7</v>
      </c>
      <c r="G967" s="59">
        <f t="shared" si="31"/>
        <v>94.4</v>
      </c>
    </row>
    <row r="968" spans="1:7">
      <c r="A968" s="41" t="s">
        <v>1779</v>
      </c>
      <c r="B968" s="83" t="s">
        <v>93</v>
      </c>
      <c r="C968" s="64">
        <v>84</v>
      </c>
      <c r="D968" s="64">
        <v>121</v>
      </c>
      <c r="E968" s="64">
        <v>118</v>
      </c>
      <c r="F968" s="59">
        <f t="shared" si="30"/>
        <v>140.5</v>
      </c>
      <c r="G968" s="59">
        <f t="shared" si="31"/>
        <v>97.5</v>
      </c>
    </row>
    <row r="969" spans="1:7">
      <c r="A969" s="41" t="s">
        <v>1780</v>
      </c>
      <c r="B969" s="83" t="s">
        <v>95</v>
      </c>
      <c r="C969" s="64">
        <v>18</v>
      </c>
      <c r="D969" s="64">
        <v>4</v>
      </c>
      <c r="E969" s="64"/>
      <c r="F969" s="59">
        <f t="shared" si="30"/>
        <v>0</v>
      </c>
      <c r="G969" s="59">
        <f t="shared" si="31"/>
        <v>0</v>
      </c>
    </row>
    <row r="970" spans="1:7">
      <c r="A970" s="41" t="s">
        <v>1781</v>
      </c>
      <c r="B970" s="83" t="s">
        <v>97</v>
      </c>
      <c r="C970" s="64"/>
      <c r="D970" s="64"/>
      <c r="E970" s="64"/>
      <c r="F970" s="59" t="str">
        <f t="shared" si="30"/>
        <v/>
      </c>
      <c r="G970" s="59" t="str">
        <f t="shared" si="31"/>
        <v/>
      </c>
    </row>
    <row r="971" spans="1:7">
      <c r="A971" s="41" t="s">
        <v>1782</v>
      </c>
      <c r="B971" s="83" t="s">
        <v>1783</v>
      </c>
      <c r="C971" s="64"/>
      <c r="D971" s="64"/>
      <c r="E971" s="64"/>
      <c r="F971" s="59" t="str">
        <f t="shared" si="30"/>
        <v/>
      </c>
      <c r="G971" s="59" t="str">
        <f t="shared" si="31"/>
        <v/>
      </c>
    </row>
    <row r="972" spans="1:7">
      <c r="A972" s="41" t="s">
        <v>1784</v>
      </c>
      <c r="B972" s="83" t="s">
        <v>1785</v>
      </c>
      <c r="C972" s="64"/>
      <c r="D972" s="64"/>
      <c r="E972" s="64"/>
      <c r="F972" s="59" t="str">
        <f t="shared" si="30"/>
        <v/>
      </c>
      <c r="G972" s="59" t="str">
        <f t="shared" si="31"/>
        <v/>
      </c>
    </row>
    <row r="973" spans="1:7">
      <c r="A973" s="41" t="s">
        <v>1786</v>
      </c>
      <c r="B973" s="83" t="s">
        <v>1787</v>
      </c>
      <c r="C973" s="64"/>
      <c r="D973" s="64"/>
      <c r="E973" s="64"/>
      <c r="F973" s="59" t="str">
        <f t="shared" si="30"/>
        <v/>
      </c>
      <c r="G973" s="59" t="str">
        <f t="shared" si="31"/>
        <v/>
      </c>
    </row>
    <row r="974" spans="1:7">
      <c r="A974" s="41" t="s">
        <v>1788</v>
      </c>
      <c r="B974" s="83" t="s">
        <v>1789</v>
      </c>
      <c r="C974" s="64"/>
      <c r="D974" s="64"/>
      <c r="E974" s="64"/>
      <c r="F974" s="59" t="str">
        <f t="shared" si="30"/>
        <v/>
      </c>
      <c r="G974" s="59" t="str">
        <f t="shared" si="31"/>
        <v/>
      </c>
    </row>
    <row r="975" spans="1:7">
      <c r="A975" s="41" t="s">
        <v>1790</v>
      </c>
      <c r="B975" s="83" t="s">
        <v>1791</v>
      </c>
      <c r="C975" s="64"/>
      <c r="D975" s="64"/>
      <c r="E975" s="64"/>
      <c r="F975" s="59" t="str">
        <f t="shared" si="30"/>
        <v/>
      </c>
      <c r="G975" s="59" t="str">
        <f t="shared" si="31"/>
        <v/>
      </c>
    </row>
    <row r="976" spans="1:7">
      <c r="A976" s="41" t="s">
        <v>1792</v>
      </c>
      <c r="B976" s="83" t="s">
        <v>1793</v>
      </c>
      <c r="C976" s="64"/>
      <c r="D976" s="64"/>
      <c r="E976" s="64"/>
      <c r="F976" s="59" t="str">
        <f t="shared" si="30"/>
        <v/>
      </c>
      <c r="G976" s="59" t="str">
        <f t="shared" si="31"/>
        <v/>
      </c>
    </row>
    <row r="977" spans="1:7">
      <c r="A977" s="41" t="s">
        <v>1794</v>
      </c>
      <c r="B977" s="83" t="s">
        <v>1795</v>
      </c>
      <c r="C977" s="64"/>
      <c r="D977" s="64"/>
      <c r="E977" s="64"/>
      <c r="F977" s="59" t="str">
        <f t="shared" si="30"/>
        <v/>
      </c>
      <c r="G977" s="59" t="str">
        <f t="shared" si="31"/>
        <v/>
      </c>
    </row>
    <row r="978" spans="1:7">
      <c r="A978" s="41" t="s">
        <v>1796</v>
      </c>
      <c r="B978" s="83" t="s">
        <v>1797</v>
      </c>
      <c r="C978" s="64"/>
      <c r="D978" s="64"/>
      <c r="E978" s="64"/>
      <c r="F978" s="59" t="str">
        <f t="shared" si="30"/>
        <v/>
      </c>
      <c r="G978" s="59" t="str">
        <f t="shared" si="31"/>
        <v/>
      </c>
    </row>
    <row r="979" spans="1:7">
      <c r="A979" s="41" t="s">
        <v>1798</v>
      </c>
      <c r="B979" s="83" t="s">
        <v>1799</v>
      </c>
      <c r="C979" s="64"/>
      <c r="D979" s="64"/>
      <c r="E979" s="64"/>
      <c r="F979" s="59" t="str">
        <f t="shared" si="30"/>
        <v/>
      </c>
      <c r="G979" s="59" t="str">
        <f t="shared" si="31"/>
        <v/>
      </c>
    </row>
    <row r="980" spans="1:7">
      <c r="A980" s="41" t="s">
        <v>1800</v>
      </c>
      <c r="B980" s="83" t="s">
        <v>1801</v>
      </c>
      <c r="C980" s="64"/>
      <c r="D980" s="64"/>
      <c r="E980" s="64"/>
      <c r="F980" s="59" t="str">
        <f t="shared" si="30"/>
        <v/>
      </c>
      <c r="G980" s="59" t="str">
        <f t="shared" si="31"/>
        <v/>
      </c>
    </row>
    <row r="981" spans="1:7">
      <c r="A981" s="41" t="s">
        <v>1802</v>
      </c>
      <c r="B981" s="83" t="s">
        <v>1803</v>
      </c>
      <c r="C981" s="64"/>
      <c r="D981" s="64"/>
      <c r="E981" s="64"/>
      <c r="F981" s="59" t="str">
        <f t="shared" si="30"/>
        <v/>
      </c>
      <c r="G981" s="59" t="str">
        <f t="shared" si="31"/>
        <v/>
      </c>
    </row>
    <row r="982" spans="1:7">
      <c r="A982" s="41" t="s">
        <v>1804</v>
      </c>
      <c r="B982" s="83" t="s">
        <v>1805</v>
      </c>
      <c r="C982" s="64"/>
      <c r="D982" s="64"/>
      <c r="E982" s="64"/>
      <c r="F982" s="59" t="str">
        <f t="shared" si="30"/>
        <v/>
      </c>
      <c r="G982" s="59" t="str">
        <f t="shared" si="31"/>
        <v/>
      </c>
    </row>
    <row r="983" spans="1:7">
      <c r="A983" s="60" t="s">
        <v>1806</v>
      </c>
      <c r="B983" s="82" t="s">
        <v>1807</v>
      </c>
      <c r="C983" s="62">
        <f>SUM(C984:C987)</f>
        <v>0</v>
      </c>
      <c r="D983" s="62">
        <f>SUM(D984:D987)</f>
        <v>0</v>
      </c>
      <c r="E983" s="62">
        <f>SUM(E984:E987)</f>
        <v>0</v>
      </c>
      <c r="F983" s="59" t="str">
        <f t="shared" si="30"/>
        <v/>
      </c>
      <c r="G983" s="59" t="str">
        <f t="shared" si="31"/>
        <v/>
      </c>
    </row>
    <row r="984" spans="1:7">
      <c r="A984" s="41" t="s">
        <v>1808</v>
      </c>
      <c r="B984" s="83" t="s">
        <v>93</v>
      </c>
      <c r="C984" s="64"/>
      <c r="D984" s="64"/>
      <c r="E984" s="64"/>
      <c r="F984" s="59" t="str">
        <f t="shared" si="30"/>
        <v/>
      </c>
      <c r="G984" s="59" t="str">
        <f t="shared" si="31"/>
        <v/>
      </c>
    </row>
    <row r="985" spans="1:7">
      <c r="A985" s="41" t="s">
        <v>1809</v>
      </c>
      <c r="B985" s="83" t="s">
        <v>95</v>
      </c>
      <c r="C985" s="64"/>
      <c r="D985" s="64"/>
      <c r="E985" s="64"/>
      <c r="F985" s="59" t="str">
        <f t="shared" si="30"/>
        <v/>
      </c>
      <c r="G985" s="59" t="str">
        <f t="shared" si="31"/>
        <v/>
      </c>
    </row>
    <row r="986" spans="1:7">
      <c r="A986" s="41" t="s">
        <v>1810</v>
      </c>
      <c r="B986" s="83" t="s">
        <v>97</v>
      </c>
      <c r="C986" s="64"/>
      <c r="D986" s="64"/>
      <c r="E986" s="64"/>
      <c r="F986" s="59" t="str">
        <f t="shared" si="30"/>
        <v/>
      </c>
      <c r="G986" s="59" t="str">
        <f t="shared" si="31"/>
        <v/>
      </c>
    </row>
    <row r="987" spans="1:7">
      <c r="A987" s="41" t="s">
        <v>1811</v>
      </c>
      <c r="B987" s="83" t="s">
        <v>1812</v>
      </c>
      <c r="C987" s="64"/>
      <c r="D987" s="64"/>
      <c r="E987" s="64"/>
      <c r="F987" s="59" t="str">
        <f t="shared" si="30"/>
        <v/>
      </c>
      <c r="G987" s="59" t="str">
        <f t="shared" si="31"/>
        <v/>
      </c>
    </row>
    <row r="988" spans="1:7">
      <c r="A988" s="60" t="s">
        <v>1813</v>
      </c>
      <c r="B988" s="82" t="s">
        <v>1814</v>
      </c>
      <c r="C988" s="62">
        <f>SUM(C989:C998)</f>
        <v>0</v>
      </c>
      <c r="D988" s="62">
        <f>SUM(D989:D998)</f>
        <v>0</v>
      </c>
      <c r="E988" s="62">
        <f>SUM(E989:E998)</f>
        <v>0</v>
      </c>
      <c r="F988" s="59" t="str">
        <f t="shared" si="30"/>
        <v/>
      </c>
      <c r="G988" s="59" t="str">
        <f t="shared" si="31"/>
        <v/>
      </c>
    </row>
    <row r="989" spans="1:7">
      <c r="A989" s="41" t="s">
        <v>1815</v>
      </c>
      <c r="B989" s="83" t="s">
        <v>93</v>
      </c>
      <c r="C989" s="64"/>
      <c r="D989" s="64"/>
      <c r="E989" s="64"/>
      <c r="F989" s="59" t="str">
        <f t="shared" si="30"/>
        <v/>
      </c>
      <c r="G989" s="59" t="str">
        <f t="shared" si="31"/>
        <v/>
      </c>
    </row>
    <row r="990" spans="1:7">
      <c r="A990" s="41" t="s">
        <v>1816</v>
      </c>
      <c r="B990" s="83" t="s">
        <v>95</v>
      </c>
      <c r="C990" s="64"/>
      <c r="D990" s="64"/>
      <c r="E990" s="64"/>
      <c r="F990" s="59" t="str">
        <f t="shared" si="30"/>
        <v/>
      </c>
      <c r="G990" s="59" t="str">
        <f t="shared" si="31"/>
        <v/>
      </c>
    </row>
    <row r="991" spans="1:7">
      <c r="A991" s="41" t="s">
        <v>1817</v>
      </c>
      <c r="B991" s="83" t="s">
        <v>97</v>
      </c>
      <c r="C991" s="64"/>
      <c r="D991" s="64"/>
      <c r="E991" s="64"/>
      <c r="F991" s="59" t="str">
        <f t="shared" si="30"/>
        <v/>
      </c>
      <c r="G991" s="59" t="str">
        <f t="shared" si="31"/>
        <v/>
      </c>
    </row>
    <row r="992" spans="1:7">
      <c r="A992" s="41" t="s">
        <v>1818</v>
      </c>
      <c r="B992" s="83" t="s">
        <v>1819</v>
      </c>
      <c r="C992" s="64"/>
      <c r="D992" s="64"/>
      <c r="E992" s="64"/>
      <c r="F992" s="59" t="str">
        <f t="shared" si="30"/>
        <v/>
      </c>
      <c r="G992" s="59" t="str">
        <f t="shared" si="31"/>
        <v/>
      </c>
    </row>
    <row r="993" spans="1:7">
      <c r="A993" s="41" t="s">
        <v>1820</v>
      </c>
      <c r="B993" s="83" t="s">
        <v>1821</v>
      </c>
      <c r="C993" s="64"/>
      <c r="D993" s="64"/>
      <c r="E993" s="64"/>
      <c r="F993" s="59" t="str">
        <f t="shared" si="30"/>
        <v/>
      </c>
      <c r="G993" s="59" t="str">
        <f t="shared" si="31"/>
        <v/>
      </c>
    </row>
    <row r="994" spans="1:7">
      <c r="A994" s="41" t="s">
        <v>1822</v>
      </c>
      <c r="B994" s="83" t="s">
        <v>1823</v>
      </c>
      <c r="C994" s="64"/>
      <c r="D994" s="64"/>
      <c r="E994" s="64"/>
      <c r="F994" s="59" t="str">
        <f t="shared" si="30"/>
        <v/>
      </c>
      <c r="G994" s="59" t="str">
        <f t="shared" si="31"/>
        <v/>
      </c>
    </row>
    <row r="995" spans="1:7">
      <c r="A995" s="41" t="s">
        <v>1824</v>
      </c>
      <c r="B995" s="83" t="s">
        <v>1825</v>
      </c>
      <c r="C995" s="64"/>
      <c r="D995" s="64"/>
      <c r="E995" s="64"/>
      <c r="F995" s="59" t="str">
        <f t="shared" si="30"/>
        <v/>
      </c>
      <c r="G995" s="59" t="str">
        <f t="shared" si="31"/>
        <v/>
      </c>
    </row>
    <row r="996" spans="1:7">
      <c r="A996" s="41" t="s">
        <v>1826</v>
      </c>
      <c r="B996" s="83" t="s">
        <v>1827</v>
      </c>
      <c r="C996" s="64"/>
      <c r="D996" s="64"/>
      <c r="E996" s="64"/>
      <c r="F996" s="59" t="str">
        <f t="shared" si="30"/>
        <v/>
      </c>
      <c r="G996" s="59" t="str">
        <f t="shared" si="31"/>
        <v/>
      </c>
    </row>
    <row r="997" spans="1:7">
      <c r="A997" s="41" t="s">
        <v>1828</v>
      </c>
      <c r="B997" s="83" t="s">
        <v>111</v>
      </c>
      <c r="C997" s="64"/>
      <c r="D997" s="64"/>
      <c r="E997" s="64"/>
      <c r="F997" s="59" t="str">
        <f t="shared" si="30"/>
        <v/>
      </c>
      <c r="G997" s="59" t="str">
        <f t="shared" si="31"/>
        <v/>
      </c>
    </row>
    <row r="998" spans="1:7">
      <c r="A998" s="41" t="s">
        <v>1829</v>
      </c>
      <c r="B998" s="83" t="s">
        <v>1830</v>
      </c>
      <c r="C998" s="64"/>
      <c r="D998" s="64"/>
      <c r="E998" s="64"/>
      <c r="F998" s="59" t="str">
        <f t="shared" si="30"/>
        <v/>
      </c>
      <c r="G998" s="59" t="str">
        <f t="shared" si="31"/>
        <v/>
      </c>
    </row>
    <row r="999" spans="1:7">
      <c r="A999" s="60" t="s">
        <v>1831</v>
      </c>
      <c r="B999" s="82" t="s">
        <v>1832</v>
      </c>
      <c r="C999" s="62">
        <f>SUM(C1000:C1005)</f>
        <v>0</v>
      </c>
      <c r="D999" s="62">
        <f>SUM(D1000:D1005)</f>
        <v>0</v>
      </c>
      <c r="E999" s="62">
        <f>SUM(E1000:E1005)</f>
        <v>0</v>
      </c>
      <c r="F999" s="59" t="str">
        <f t="shared" si="30"/>
        <v/>
      </c>
      <c r="G999" s="59" t="str">
        <f t="shared" si="31"/>
        <v/>
      </c>
    </row>
    <row r="1000" spans="1:7">
      <c r="A1000" s="41" t="s">
        <v>1833</v>
      </c>
      <c r="B1000" s="83" t="s">
        <v>93</v>
      </c>
      <c r="C1000" s="64"/>
      <c r="D1000" s="64"/>
      <c r="E1000" s="64"/>
      <c r="F1000" s="59" t="str">
        <f t="shared" si="30"/>
        <v/>
      </c>
      <c r="G1000" s="59" t="str">
        <f t="shared" si="31"/>
        <v/>
      </c>
    </row>
    <row r="1001" spans="1:7">
      <c r="A1001" s="41" t="s">
        <v>1834</v>
      </c>
      <c r="B1001" s="83" t="s">
        <v>95</v>
      </c>
      <c r="C1001" s="64"/>
      <c r="D1001" s="64"/>
      <c r="E1001" s="64"/>
      <c r="F1001" s="59" t="str">
        <f t="shared" si="30"/>
        <v/>
      </c>
      <c r="G1001" s="59" t="str">
        <f t="shared" si="31"/>
        <v/>
      </c>
    </row>
    <row r="1002" spans="1:7">
      <c r="A1002" s="41" t="s">
        <v>1835</v>
      </c>
      <c r="B1002" s="83" t="s">
        <v>97</v>
      </c>
      <c r="C1002" s="64"/>
      <c r="D1002" s="64"/>
      <c r="E1002" s="64"/>
      <c r="F1002" s="59" t="str">
        <f t="shared" si="30"/>
        <v/>
      </c>
      <c r="G1002" s="59" t="str">
        <f t="shared" si="31"/>
        <v/>
      </c>
    </row>
    <row r="1003" spans="1:7">
      <c r="A1003" s="41" t="s">
        <v>1836</v>
      </c>
      <c r="B1003" s="83" t="s">
        <v>1837</v>
      </c>
      <c r="C1003" s="64"/>
      <c r="D1003" s="64"/>
      <c r="E1003" s="64"/>
      <c r="F1003" s="59" t="str">
        <f t="shared" si="30"/>
        <v/>
      </c>
      <c r="G1003" s="59" t="str">
        <f t="shared" si="31"/>
        <v/>
      </c>
    </row>
    <row r="1004" spans="1:7">
      <c r="A1004" s="41" t="s">
        <v>1838</v>
      </c>
      <c r="B1004" s="83" t="s">
        <v>1839</v>
      </c>
      <c r="C1004" s="64"/>
      <c r="D1004" s="64"/>
      <c r="E1004" s="64"/>
      <c r="F1004" s="59" t="str">
        <f t="shared" si="30"/>
        <v/>
      </c>
      <c r="G1004" s="59" t="str">
        <f t="shared" si="31"/>
        <v/>
      </c>
    </row>
    <row r="1005" spans="1:7">
      <c r="A1005" s="41" t="s">
        <v>1840</v>
      </c>
      <c r="B1005" s="83" t="s">
        <v>1841</v>
      </c>
      <c r="C1005" s="64"/>
      <c r="D1005" s="64"/>
      <c r="E1005" s="64"/>
      <c r="F1005" s="59" t="str">
        <f t="shared" si="30"/>
        <v/>
      </c>
      <c r="G1005" s="59" t="str">
        <f t="shared" si="31"/>
        <v/>
      </c>
    </row>
    <row r="1006" spans="1:7">
      <c r="A1006" s="60" t="s">
        <v>1842</v>
      </c>
      <c r="B1006" s="82" t="s">
        <v>1843</v>
      </c>
      <c r="C1006" s="62">
        <f>SUM(C1007:C1013)</f>
        <v>147</v>
      </c>
      <c r="D1006" s="62">
        <f>SUM(D1007:D1013)</f>
        <v>154</v>
      </c>
      <c r="E1006" s="62">
        <f>SUM(E1007:E1013)</f>
        <v>183</v>
      </c>
      <c r="F1006" s="59">
        <f t="shared" si="30"/>
        <v>124.5</v>
      </c>
      <c r="G1006" s="59">
        <f t="shared" si="31"/>
        <v>118.8</v>
      </c>
    </row>
    <row r="1007" spans="1:7">
      <c r="A1007" s="41" t="s">
        <v>1844</v>
      </c>
      <c r="B1007" s="83" t="s">
        <v>93</v>
      </c>
      <c r="C1007" s="64">
        <v>110</v>
      </c>
      <c r="D1007" s="64">
        <v>128</v>
      </c>
      <c r="E1007" s="64">
        <v>183</v>
      </c>
      <c r="F1007" s="59">
        <f t="shared" si="30"/>
        <v>166.4</v>
      </c>
      <c r="G1007" s="59">
        <f t="shared" si="31"/>
        <v>143</v>
      </c>
    </row>
    <row r="1008" spans="1:7">
      <c r="A1008" s="41" t="s">
        <v>1845</v>
      </c>
      <c r="B1008" s="83" t="s">
        <v>95</v>
      </c>
      <c r="C1008" s="64">
        <v>37</v>
      </c>
      <c r="D1008" s="64">
        <v>26</v>
      </c>
      <c r="E1008" s="64"/>
      <c r="F1008" s="59">
        <f t="shared" si="30"/>
        <v>0</v>
      </c>
      <c r="G1008" s="59">
        <f t="shared" si="31"/>
        <v>0</v>
      </c>
    </row>
    <row r="1009" spans="1:7">
      <c r="A1009" s="41" t="s">
        <v>1846</v>
      </c>
      <c r="B1009" s="83" t="s">
        <v>97</v>
      </c>
      <c r="C1009" s="64"/>
      <c r="D1009" s="64"/>
      <c r="E1009" s="64"/>
      <c r="F1009" s="59" t="str">
        <f t="shared" si="30"/>
        <v/>
      </c>
      <c r="G1009" s="59" t="str">
        <f t="shared" si="31"/>
        <v/>
      </c>
    </row>
    <row r="1010" spans="1:7">
      <c r="A1010" s="41" t="s">
        <v>1847</v>
      </c>
      <c r="B1010" s="83" t="s">
        <v>1848</v>
      </c>
      <c r="C1010" s="64"/>
      <c r="D1010" s="64"/>
      <c r="E1010" s="64"/>
      <c r="F1010" s="59" t="str">
        <f t="shared" si="30"/>
        <v/>
      </c>
      <c r="G1010" s="59" t="str">
        <f t="shared" si="31"/>
        <v/>
      </c>
    </row>
    <row r="1011" spans="1:7">
      <c r="A1011" s="41" t="s">
        <v>1849</v>
      </c>
      <c r="B1011" s="83" t="s">
        <v>1850</v>
      </c>
      <c r="C1011" s="64"/>
      <c r="D1011" s="64"/>
      <c r="E1011" s="64"/>
      <c r="F1011" s="59" t="str">
        <f t="shared" si="30"/>
        <v/>
      </c>
      <c r="G1011" s="59" t="str">
        <f t="shared" si="31"/>
        <v/>
      </c>
    </row>
    <row r="1012" spans="1:7">
      <c r="A1012" s="41" t="s">
        <v>1851</v>
      </c>
      <c r="B1012" s="83" t="s">
        <v>1852</v>
      </c>
      <c r="C1012" s="64"/>
      <c r="D1012" s="64"/>
      <c r="E1012" s="64"/>
      <c r="F1012" s="59" t="str">
        <f t="shared" si="30"/>
        <v/>
      </c>
      <c r="G1012" s="59" t="str">
        <f t="shared" si="31"/>
        <v/>
      </c>
    </row>
    <row r="1013" spans="1:7">
      <c r="A1013" s="41" t="s">
        <v>1853</v>
      </c>
      <c r="B1013" s="83" t="s">
        <v>1854</v>
      </c>
      <c r="C1013" s="64"/>
      <c r="D1013" s="64"/>
      <c r="E1013" s="64"/>
      <c r="F1013" s="59" t="str">
        <f t="shared" si="30"/>
        <v/>
      </c>
      <c r="G1013" s="59" t="str">
        <f t="shared" si="31"/>
        <v/>
      </c>
    </row>
    <row r="1014" spans="1:7">
      <c r="A1014" s="60" t="s">
        <v>1855</v>
      </c>
      <c r="B1014" s="82" t="s">
        <v>1856</v>
      </c>
      <c r="C1014" s="62">
        <f>SUM(C1015:C1019)</f>
        <v>0</v>
      </c>
      <c r="D1014" s="62">
        <f>SUM(D1015:D1019)</f>
        <v>0</v>
      </c>
      <c r="E1014" s="62">
        <f>SUM(E1015:E1019)</f>
        <v>0</v>
      </c>
      <c r="F1014" s="59" t="str">
        <f t="shared" si="30"/>
        <v/>
      </c>
      <c r="G1014" s="59" t="str">
        <f t="shared" si="31"/>
        <v/>
      </c>
    </row>
    <row r="1015" spans="1:7">
      <c r="A1015" s="41" t="s">
        <v>1857</v>
      </c>
      <c r="B1015" s="83" t="s">
        <v>1858</v>
      </c>
      <c r="C1015" s="64"/>
      <c r="D1015" s="64"/>
      <c r="E1015" s="64"/>
      <c r="F1015" s="59" t="str">
        <f t="shared" si="30"/>
        <v/>
      </c>
      <c r="G1015" s="59" t="str">
        <f t="shared" si="31"/>
        <v/>
      </c>
    </row>
    <row r="1016" spans="1:7">
      <c r="A1016" s="41" t="s">
        <v>1859</v>
      </c>
      <c r="B1016" s="83" t="s">
        <v>1860</v>
      </c>
      <c r="C1016" s="64"/>
      <c r="D1016" s="64"/>
      <c r="E1016" s="64"/>
      <c r="F1016" s="59" t="str">
        <f t="shared" si="30"/>
        <v/>
      </c>
      <c r="G1016" s="59" t="str">
        <f t="shared" si="31"/>
        <v/>
      </c>
    </row>
    <row r="1017" spans="1:7">
      <c r="A1017" s="41" t="s">
        <v>1861</v>
      </c>
      <c r="B1017" s="83" t="s">
        <v>1862</v>
      </c>
      <c r="C1017" s="64"/>
      <c r="D1017" s="64"/>
      <c r="E1017" s="64"/>
      <c r="F1017" s="59" t="str">
        <f t="shared" si="30"/>
        <v/>
      </c>
      <c r="G1017" s="59" t="str">
        <f t="shared" si="31"/>
        <v/>
      </c>
    </row>
    <row r="1018" spans="1:7">
      <c r="A1018" s="41" t="s">
        <v>1863</v>
      </c>
      <c r="B1018" s="83" t="s">
        <v>1864</v>
      </c>
      <c r="C1018" s="64"/>
      <c r="D1018" s="64"/>
      <c r="E1018" s="64"/>
      <c r="F1018" s="59" t="str">
        <f t="shared" si="30"/>
        <v/>
      </c>
      <c r="G1018" s="59" t="str">
        <f t="shared" si="31"/>
        <v/>
      </c>
    </row>
    <row r="1019" spans="1:7">
      <c r="A1019" s="41" t="s">
        <v>1865</v>
      </c>
      <c r="B1019" s="83" t="s">
        <v>1866</v>
      </c>
      <c r="C1019" s="64"/>
      <c r="D1019" s="64"/>
      <c r="E1019" s="64"/>
      <c r="F1019" s="59" t="str">
        <f t="shared" si="30"/>
        <v/>
      </c>
      <c r="G1019" s="59" t="str">
        <f t="shared" si="31"/>
        <v/>
      </c>
    </row>
    <row r="1020" spans="1:7">
      <c r="A1020" s="38" t="s">
        <v>1867</v>
      </c>
      <c r="B1020" s="81" t="s">
        <v>1868</v>
      </c>
      <c r="C1020" s="59">
        <f>SUM(C1021,C1031,C1037)</f>
        <v>308</v>
      </c>
      <c r="D1020" s="59">
        <f>SUM(D1021,D1031,D1037)</f>
        <v>469</v>
      </c>
      <c r="E1020" s="59">
        <f>SUM(E1021,E1031,E1037)</f>
        <v>285</v>
      </c>
      <c r="F1020" s="59">
        <f t="shared" si="30"/>
        <v>92.5</v>
      </c>
      <c r="G1020" s="59">
        <f t="shared" si="31"/>
        <v>60.8</v>
      </c>
    </row>
    <row r="1021" spans="1:7">
      <c r="A1021" s="60" t="s">
        <v>1869</v>
      </c>
      <c r="B1021" s="82" t="s">
        <v>1870</v>
      </c>
      <c r="C1021" s="62">
        <f>SUM(C1022:C1030)</f>
        <v>278</v>
      </c>
      <c r="D1021" s="62">
        <f>SUM(D1022:D1030)</f>
        <v>237</v>
      </c>
      <c r="E1021" s="62">
        <f>SUM(E1022:E1030)</f>
        <v>244</v>
      </c>
      <c r="F1021" s="59">
        <f t="shared" si="30"/>
        <v>87.8</v>
      </c>
      <c r="G1021" s="59">
        <f t="shared" si="31"/>
        <v>103</v>
      </c>
    </row>
    <row r="1022" spans="1:7">
      <c r="A1022" s="41" t="s">
        <v>1871</v>
      </c>
      <c r="B1022" s="83" t="s">
        <v>93</v>
      </c>
      <c r="C1022" s="64">
        <v>278</v>
      </c>
      <c r="D1022" s="64">
        <v>237</v>
      </c>
      <c r="E1022" s="64">
        <v>244</v>
      </c>
      <c r="F1022" s="59">
        <f t="shared" si="30"/>
        <v>87.8</v>
      </c>
      <c r="G1022" s="59">
        <f t="shared" si="31"/>
        <v>103</v>
      </c>
    </row>
    <row r="1023" spans="1:7">
      <c r="A1023" s="41" t="s">
        <v>1872</v>
      </c>
      <c r="B1023" s="83" t="s">
        <v>95</v>
      </c>
      <c r="C1023" s="64"/>
      <c r="D1023" s="64"/>
      <c r="E1023" s="64"/>
      <c r="F1023" s="59" t="str">
        <f t="shared" si="30"/>
        <v/>
      </c>
      <c r="G1023" s="59" t="str">
        <f t="shared" si="31"/>
        <v/>
      </c>
    </row>
    <row r="1024" spans="1:7">
      <c r="A1024" s="41" t="s">
        <v>1873</v>
      </c>
      <c r="B1024" s="83" t="s">
        <v>97</v>
      </c>
      <c r="C1024" s="64"/>
      <c r="D1024" s="64"/>
      <c r="E1024" s="64"/>
      <c r="F1024" s="59" t="str">
        <f t="shared" si="30"/>
        <v/>
      </c>
      <c r="G1024" s="59" t="str">
        <f t="shared" si="31"/>
        <v/>
      </c>
    </row>
    <row r="1025" spans="1:7">
      <c r="A1025" s="41" t="s">
        <v>1874</v>
      </c>
      <c r="B1025" s="83" t="s">
        <v>1875</v>
      </c>
      <c r="C1025" s="64"/>
      <c r="D1025" s="64"/>
      <c r="E1025" s="64"/>
      <c r="F1025" s="59" t="str">
        <f t="shared" si="30"/>
        <v/>
      </c>
      <c r="G1025" s="59" t="str">
        <f t="shared" si="31"/>
        <v/>
      </c>
    </row>
    <row r="1026" spans="1:7">
      <c r="A1026" s="41" t="s">
        <v>1876</v>
      </c>
      <c r="B1026" s="83" t="s">
        <v>1877</v>
      </c>
      <c r="C1026" s="64"/>
      <c r="D1026" s="64"/>
      <c r="E1026" s="64"/>
      <c r="F1026" s="59" t="str">
        <f t="shared" si="30"/>
        <v/>
      </c>
      <c r="G1026" s="59" t="str">
        <f t="shared" si="31"/>
        <v/>
      </c>
    </row>
    <row r="1027" spans="1:7">
      <c r="A1027" s="41" t="s">
        <v>1878</v>
      </c>
      <c r="B1027" s="83" t="s">
        <v>1879</v>
      </c>
      <c r="C1027" s="64"/>
      <c r="D1027" s="64"/>
      <c r="E1027" s="64"/>
      <c r="F1027" s="59" t="str">
        <f t="shared" si="30"/>
        <v/>
      </c>
      <c r="G1027" s="59" t="str">
        <f t="shared" si="31"/>
        <v/>
      </c>
    </row>
    <row r="1028" spans="1:7">
      <c r="A1028" s="41" t="s">
        <v>1880</v>
      </c>
      <c r="B1028" s="83" t="s">
        <v>1881</v>
      </c>
      <c r="C1028" s="64"/>
      <c r="D1028" s="64"/>
      <c r="E1028" s="64"/>
      <c r="F1028" s="59" t="str">
        <f t="shared" si="30"/>
        <v/>
      </c>
      <c r="G1028" s="59" t="str">
        <f t="shared" si="31"/>
        <v/>
      </c>
    </row>
    <row r="1029" spans="1:7">
      <c r="A1029" s="41" t="s">
        <v>1882</v>
      </c>
      <c r="B1029" s="83" t="s">
        <v>111</v>
      </c>
      <c r="C1029" s="64"/>
      <c r="D1029" s="64"/>
      <c r="E1029" s="64"/>
      <c r="F1029" s="59" t="str">
        <f t="shared" si="30"/>
        <v/>
      </c>
      <c r="G1029" s="59" t="str">
        <f t="shared" si="31"/>
        <v/>
      </c>
    </row>
    <row r="1030" spans="1:7">
      <c r="A1030" s="41" t="s">
        <v>1883</v>
      </c>
      <c r="B1030" s="83" t="s">
        <v>1884</v>
      </c>
      <c r="C1030" s="64"/>
      <c r="D1030" s="64"/>
      <c r="E1030" s="64"/>
      <c r="F1030" s="59" t="str">
        <f t="shared" ref="F1030:F1093" si="32">IF(C1030=0,"",ROUND(E1030/C1030*100,1))</f>
        <v/>
      </c>
      <c r="G1030" s="59" t="str">
        <f t="shared" ref="G1030:G1093" si="33">IF(D1030=0,"",ROUND(E1030/D1030*100,1))</f>
        <v/>
      </c>
    </row>
    <row r="1031" spans="1:7">
      <c r="A1031" s="60" t="s">
        <v>1885</v>
      </c>
      <c r="B1031" s="82" t="s">
        <v>1886</v>
      </c>
      <c r="C1031" s="62">
        <f>SUM(C1032:C1036)</f>
        <v>0</v>
      </c>
      <c r="D1031" s="62">
        <f>SUM(D1032:D1036)</f>
        <v>2</v>
      </c>
      <c r="E1031" s="62">
        <f>SUM(E1032:E1036)</f>
        <v>9</v>
      </c>
      <c r="F1031" s="59" t="str">
        <f t="shared" si="32"/>
        <v/>
      </c>
      <c r="G1031" s="59">
        <f t="shared" si="33"/>
        <v>450</v>
      </c>
    </row>
    <row r="1032" spans="1:7">
      <c r="A1032" s="41" t="s">
        <v>1887</v>
      </c>
      <c r="B1032" s="83" t="s">
        <v>93</v>
      </c>
      <c r="C1032" s="64"/>
      <c r="D1032" s="64"/>
      <c r="E1032" s="64"/>
      <c r="F1032" s="59" t="str">
        <f t="shared" si="32"/>
        <v/>
      </c>
      <c r="G1032" s="59" t="str">
        <f t="shared" si="33"/>
        <v/>
      </c>
    </row>
    <row r="1033" spans="1:7">
      <c r="A1033" s="41" t="s">
        <v>1888</v>
      </c>
      <c r="B1033" s="83" t="s">
        <v>95</v>
      </c>
      <c r="C1033" s="64"/>
      <c r="D1033" s="64"/>
      <c r="E1033" s="64"/>
      <c r="F1033" s="59" t="str">
        <f t="shared" si="32"/>
        <v/>
      </c>
      <c r="G1033" s="59" t="str">
        <f t="shared" si="33"/>
        <v/>
      </c>
    </row>
    <row r="1034" spans="1:7">
      <c r="A1034" s="41" t="s">
        <v>1889</v>
      </c>
      <c r="B1034" s="83" t="s">
        <v>97</v>
      </c>
      <c r="C1034" s="64"/>
      <c r="D1034" s="64"/>
      <c r="E1034" s="64"/>
      <c r="F1034" s="59" t="str">
        <f t="shared" si="32"/>
        <v/>
      </c>
      <c r="G1034" s="59" t="str">
        <f t="shared" si="33"/>
        <v/>
      </c>
    </row>
    <row r="1035" spans="1:7">
      <c r="A1035" s="41" t="s">
        <v>1890</v>
      </c>
      <c r="B1035" s="83" t="s">
        <v>1891</v>
      </c>
      <c r="C1035" s="64"/>
      <c r="D1035" s="64"/>
      <c r="E1035" s="64"/>
      <c r="F1035" s="59" t="str">
        <f t="shared" si="32"/>
        <v/>
      </c>
      <c r="G1035" s="59" t="str">
        <f t="shared" si="33"/>
        <v/>
      </c>
    </row>
    <row r="1036" spans="1:7">
      <c r="A1036" s="41" t="s">
        <v>1892</v>
      </c>
      <c r="B1036" s="83" t="s">
        <v>1893</v>
      </c>
      <c r="C1036" s="64"/>
      <c r="D1036" s="64">
        <v>2</v>
      </c>
      <c r="E1036" s="64">
        <v>9</v>
      </c>
      <c r="F1036" s="59" t="str">
        <f t="shared" si="32"/>
        <v/>
      </c>
      <c r="G1036" s="59">
        <f t="shared" si="33"/>
        <v>450</v>
      </c>
    </row>
    <row r="1037" spans="1:7">
      <c r="A1037" s="60" t="s">
        <v>1894</v>
      </c>
      <c r="B1037" s="82" t="s">
        <v>1895</v>
      </c>
      <c r="C1037" s="62">
        <f>SUM(C1038:C1039)</f>
        <v>30</v>
      </c>
      <c r="D1037" s="62">
        <f>SUM(D1038:D1039)</f>
        <v>230</v>
      </c>
      <c r="E1037" s="62">
        <f>SUM(E1038:E1039)</f>
        <v>32</v>
      </c>
      <c r="F1037" s="59">
        <f t="shared" si="32"/>
        <v>106.7</v>
      </c>
      <c r="G1037" s="59">
        <f t="shared" si="33"/>
        <v>13.9</v>
      </c>
    </row>
    <row r="1038" spans="1:7">
      <c r="A1038" s="41" t="s">
        <v>1896</v>
      </c>
      <c r="B1038" s="83" t="s">
        <v>1897</v>
      </c>
      <c r="C1038" s="64"/>
      <c r="D1038" s="64"/>
      <c r="E1038" s="64"/>
      <c r="F1038" s="59" t="str">
        <f t="shared" si="32"/>
        <v/>
      </c>
      <c r="G1038" s="59" t="str">
        <f t="shared" si="33"/>
        <v/>
      </c>
    </row>
    <row r="1039" spans="1:7">
      <c r="A1039" s="41" t="s">
        <v>1898</v>
      </c>
      <c r="B1039" s="83" t="s">
        <v>1899</v>
      </c>
      <c r="C1039" s="64">
        <v>30</v>
      </c>
      <c r="D1039" s="64">
        <v>230</v>
      </c>
      <c r="E1039" s="64">
        <v>32</v>
      </c>
      <c r="F1039" s="59">
        <f t="shared" si="32"/>
        <v>106.7</v>
      </c>
      <c r="G1039" s="59">
        <f t="shared" si="33"/>
        <v>13.9</v>
      </c>
    </row>
    <row r="1040" spans="1:7">
      <c r="A1040" s="38" t="s">
        <v>1900</v>
      </c>
      <c r="B1040" s="81" t="s">
        <v>1901</v>
      </c>
      <c r="C1040" s="59">
        <f>SUM(C1041,C1048,C1058,C1064,C1067)</f>
        <v>0</v>
      </c>
      <c r="D1040" s="59">
        <f>SUM(D1041,D1048,D1058,D1064,D1067)</f>
        <v>0</v>
      </c>
      <c r="E1040" s="59">
        <f>SUM(E1041,E1048,E1058,E1064,E1067)</f>
        <v>0</v>
      </c>
      <c r="F1040" s="59" t="str">
        <f t="shared" si="32"/>
        <v/>
      </c>
      <c r="G1040" s="59" t="str">
        <f t="shared" si="33"/>
        <v/>
      </c>
    </row>
    <row r="1041" spans="1:7">
      <c r="A1041" s="60" t="s">
        <v>1902</v>
      </c>
      <c r="B1041" s="82" t="s">
        <v>1903</v>
      </c>
      <c r="C1041" s="62">
        <f>SUM(C1042:C1047)</f>
        <v>0</v>
      </c>
      <c r="D1041" s="62">
        <f>SUM(D1042:D1047)</f>
        <v>0</v>
      </c>
      <c r="E1041" s="62">
        <f>SUM(E1042:E1047)</f>
        <v>0</v>
      </c>
      <c r="F1041" s="59" t="str">
        <f t="shared" si="32"/>
        <v/>
      </c>
      <c r="G1041" s="59" t="str">
        <f t="shared" si="33"/>
        <v/>
      </c>
    </row>
    <row r="1042" spans="1:7">
      <c r="A1042" s="41" t="s">
        <v>1904</v>
      </c>
      <c r="B1042" s="83" t="s">
        <v>93</v>
      </c>
      <c r="C1042" s="64"/>
      <c r="D1042" s="64"/>
      <c r="E1042" s="64"/>
      <c r="F1042" s="59" t="str">
        <f t="shared" si="32"/>
        <v/>
      </c>
      <c r="G1042" s="59" t="str">
        <f t="shared" si="33"/>
        <v/>
      </c>
    </row>
    <row r="1043" spans="1:7">
      <c r="A1043" s="41" t="s">
        <v>1905</v>
      </c>
      <c r="B1043" s="83" t="s">
        <v>95</v>
      </c>
      <c r="C1043" s="64"/>
      <c r="D1043" s="64"/>
      <c r="E1043" s="64"/>
      <c r="F1043" s="59" t="str">
        <f t="shared" si="32"/>
        <v/>
      </c>
      <c r="G1043" s="59" t="str">
        <f t="shared" si="33"/>
        <v/>
      </c>
    </row>
    <row r="1044" spans="1:7">
      <c r="A1044" s="41" t="s">
        <v>1906</v>
      </c>
      <c r="B1044" s="83" t="s">
        <v>97</v>
      </c>
      <c r="C1044" s="64"/>
      <c r="D1044" s="64"/>
      <c r="E1044" s="64"/>
      <c r="F1044" s="59" t="str">
        <f t="shared" si="32"/>
        <v/>
      </c>
      <c r="G1044" s="59" t="str">
        <f t="shared" si="33"/>
        <v/>
      </c>
    </row>
    <row r="1045" spans="1:7">
      <c r="A1045" s="41" t="s">
        <v>1907</v>
      </c>
      <c r="B1045" s="83" t="s">
        <v>1908</v>
      </c>
      <c r="C1045" s="64"/>
      <c r="D1045" s="64"/>
      <c r="E1045" s="64"/>
      <c r="F1045" s="59" t="str">
        <f t="shared" si="32"/>
        <v/>
      </c>
      <c r="G1045" s="59" t="str">
        <f t="shared" si="33"/>
        <v/>
      </c>
    </row>
    <row r="1046" spans="1:7">
      <c r="A1046" s="41" t="s">
        <v>1909</v>
      </c>
      <c r="B1046" s="83" t="s">
        <v>111</v>
      </c>
      <c r="C1046" s="64"/>
      <c r="D1046" s="64"/>
      <c r="E1046" s="64"/>
      <c r="F1046" s="59" t="str">
        <f t="shared" si="32"/>
        <v/>
      </c>
      <c r="G1046" s="59" t="str">
        <f t="shared" si="33"/>
        <v/>
      </c>
    </row>
    <row r="1047" spans="1:7">
      <c r="A1047" s="41" t="s">
        <v>1910</v>
      </c>
      <c r="B1047" s="83" t="s">
        <v>1911</v>
      </c>
      <c r="C1047" s="64"/>
      <c r="D1047" s="64"/>
      <c r="E1047" s="64"/>
      <c r="F1047" s="59" t="str">
        <f t="shared" si="32"/>
        <v/>
      </c>
      <c r="G1047" s="59" t="str">
        <f t="shared" si="33"/>
        <v/>
      </c>
    </row>
    <row r="1048" spans="1:7">
      <c r="A1048" s="60" t="s">
        <v>1912</v>
      </c>
      <c r="B1048" s="82" t="s">
        <v>1913</v>
      </c>
      <c r="C1048" s="62">
        <f>SUM(C1049:C1057)</f>
        <v>0</v>
      </c>
      <c r="D1048" s="62">
        <f>SUM(D1049:D1057)</f>
        <v>0</v>
      </c>
      <c r="E1048" s="62">
        <f>SUM(E1049:E1057)</f>
        <v>0</v>
      </c>
      <c r="F1048" s="59" t="str">
        <f t="shared" si="32"/>
        <v/>
      </c>
      <c r="G1048" s="59" t="str">
        <f t="shared" si="33"/>
        <v/>
      </c>
    </row>
    <row r="1049" spans="1:7">
      <c r="A1049" s="41" t="s">
        <v>1914</v>
      </c>
      <c r="B1049" s="83" t="s">
        <v>1915</v>
      </c>
      <c r="C1049" s="64"/>
      <c r="D1049" s="64"/>
      <c r="E1049" s="64"/>
      <c r="F1049" s="59" t="str">
        <f t="shared" si="32"/>
        <v/>
      </c>
      <c r="G1049" s="59" t="str">
        <f t="shared" si="33"/>
        <v/>
      </c>
    </row>
    <row r="1050" spans="1:7">
      <c r="A1050" s="41" t="s">
        <v>1916</v>
      </c>
      <c r="B1050" s="83" t="s">
        <v>1917</v>
      </c>
      <c r="C1050" s="64"/>
      <c r="D1050" s="64"/>
      <c r="E1050" s="64"/>
      <c r="F1050" s="59" t="str">
        <f t="shared" si="32"/>
        <v/>
      </c>
      <c r="G1050" s="59" t="str">
        <f t="shared" si="33"/>
        <v/>
      </c>
    </row>
    <row r="1051" spans="1:7">
      <c r="A1051" s="41" t="s">
        <v>1918</v>
      </c>
      <c r="B1051" s="83" t="s">
        <v>1919</v>
      </c>
      <c r="C1051" s="64"/>
      <c r="D1051" s="64"/>
      <c r="E1051" s="64"/>
      <c r="F1051" s="59" t="str">
        <f t="shared" si="32"/>
        <v/>
      </c>
      <c r="G1051" s="59" t="str">
        <f t="shared" si="33"/>
        <v/>
      </c>
    </row>
    <row r="1052" spans="1:7">
      <c r="A1052" s="41" t="s">
        <v>1920</v>
      </c>
      <c r="B1052" s="83" t="s">
        <v>1921</v>
      </c>
      <c r="C1052" s="64"/>
      <c r="D1052" s="64"/>
      <c r="E1052" s="64"/>
      <c r="F1052" s="59" t="str">
        <f t="shared" si="32"/>
        <v/>
      </c>
      <c r="G1052" s="59" t="str">
        <f t="shared" si="33"/>
        <v/>
      </c>
    </row>
    <row r="1053" spans="1:7">
      <c r="A1053" s="41" t="s">
        <v>1922</v>
      </c>
      <c r="B1053" s="83" t="s">
        <v>1923</v>
      </c>
      <c r="C1053" s="64"/>
      <c r="D1053" s="64"/>
      <c r="E1053" s="64"/>
      <c r="F1053" s="59" t="str">
        <f t="shared" si="32"/>
        <v/>
      </c>
      <c r="G1053" s="59" t="str">
        <f t="shared" si="33"/>
        <v/>
      </c>
    </row>
    <row r="1054" spans="1:7">
      <c r="A1054" s="41" t="s">
        <v>1924</v>
      </c>
      <c r="B1054" s="83" t="s">
        <v>1925</v>
      </c>
      <c r="C1054" s="64"/>
      <c r="D1054" s="64"/>
      <c r="E1054" s="64"/>
      <c r="F1054" s="59" t="str">
        <f t="shared" si="32"/>
        <v/>
      </c>
      <c r="G1054" s="59" t="str">
        <f t="shared" si="33"/>
        <v/>
      </c>
    </row>
    <row r="1055" spans="1:7">
      <c r="A1055" s="41" t="s">
        <v>1926</v>
      </c>
      <c r="B1055" s="83" t="s">
        <v>1927</v>
      </c>
      <c r="C1055" s="64"/>
      <c r="D1055" s="64"/>
      <c r="E1055" s="64"/>
      <c r="F1055" s="59" t="str">
        <f t="shared" si="32"/>
        <v/>
      </c>
      <c r="G1055" s="59" t="str">
        <f t="shared" si="33"/>
        <v/>
      </c>
    </row>
    <row r="1056" spans="1:7">
      <c r="A1056" s="41" t="s">
        <v>1928</v>
      </c>
      <c r="B1056" s="83" t="s">
        <v>1929</v>
      </c>
      <c r="C1056" s="64"/>
      <c r="D1056" s="64"/>
      <c r="E1056" s="64"/>
      <c r="F1056" s="59" t="str">
        <f t="shared" si="32"/>
        <v/>
      </c>
      <c r="G1056" s="59" t="str">
        <f t="shared" si="33"/>
        <v/>
      </c>
    </row>
    <row r="1057" spans="1:7">
      <c r="A1057" s="41" t="s">
        <v>1930</v>
      </c>
      <c r="B1057" s="83" t="s">
        <v>1931</v>
      </c>
      <c r="C1057" s="64"/>
      <c r="D1057" s="64"/>
      <c r="E1057" s="64"/>
      <c r="F1057" s="59" t="str">
        <f t="shared" si="32"/>
        <v/>
      </c>
      <c r="G1057" s="59" t="str">
        <f t="shared" si="33"/>
        <v/>
      </c>
    </row>
    <row r="1058" spans="1:7">
      <c r="A1058" s="60" t="s">
        <v>1932</v>
      </c>
      <c r="B1058" s="82" t="s">
        <v>1933</v>
      </c>
      <c r="C1058" s="62">
        <f>SUM(C1059:C1063)</f>
        <v>0</v>
      </c>
      <c r="D1058" s="62">
        <f>SUM(D1059:D1063)</f>
        <v>0</v>
      </c>
      <c r="E1058" s="62">
        <f>SUM(E1059:E1063)</f>
        <v>0</v>
      </c>
      <c r="F1058" s="59" t="str">
        <f t="shared" si="32"/>
        <v/>
      </c>
      <c r="G1058" s="59" t="str">
        <f t="shared" si="33"/>
        <v/>
      </c>
    </row>
    <row r="1059" spans="1:7">
      <c r="A1059" s="41" t="s">
        <v>1934</v>
      </c>
      <c r="B1059" s="83" t="s">
        <v>1935</v>
      </c>
      <c r="C1059" s="64"/>
      <c r="D1059" s="64"/>
      <c r="E1059" s="64"/>
      <c r="F1059" s="59" t="str">
        <f t="shared" si="32"/>
        <v/>
      </c>
      <c r="G1059" s="59" t="str">
        <f t="shared" si="33"/>
        <v/>
      </c>
    </row>
    <row r="1060" spans="1:7">
      <c r="A1060" s="41" t="s">
        <v>1936</v>
      </c>
      <c r="B1060" s="31" t="s">
        <v>1937</v>
      </c>
      <c r="C1060" s="64"/>
      <c r="D1060" s="64"/>
      <c r="E1060" s="64"/>
      <c r="F1060" s="59" t="str">
        <f t="shared" si="32"/>
        <v/>
      </c>
      <c r="G1060" s="59" t="str">
        <f t="shared" si="33"/>
        <v/>
      </c>
    </row>
    <row r="1061" spans="1:7">
      <c r="A1061" s="41" t="s">
        <v>1938</v>
      </c>
      <c r="B1061" s="83" t="s">
        <v>1939</v>
      </c>
      <c r="C1061" s="64"/>
      <c r="D1061" s="64"/>
      <c r="E1061" s="64"/>
      <c r="F1061" s="59" t="str">
        <f t="shared" si="32"/>
        <v/>
      </c>
      <c r="G1061" s="59" t="str">
        <f t="shared" si="33"/>
        <v/>
      </c>
    </row>
    <row r="1062" spans="1:7">
      <c r="A1062" s="41" t="s">
        <v>1940</v>
      </c>
      <c r="B1062" s="83" t="s">
        <v>1941</v>
      </c>
      <c r="C1062" s="64"/>
      <c r="D1062" s="64"/>
      <c r="E1062" s="64"/>
      <c r="F1062" s="59" t="str">
        <f t="shared" si="32"/>
        <v/>
      </c>
      <c r="G1062" s="59" t="str">
        <f t="shared" si="33"/>
        <v/>
      </c>
    </row>
    <row r="1063" spans="1:7">
      <c r="A1063" s="41" t="s">
        <v>1942</v>
      </c>
      <c r="B1063" s="83" t="s">
        <v>1943</v>
      </c>
      <c r="C1063" s="64"/>
      <c r="D1063" s="64"/>
      <c r="E1063" s="64"/>
      <c r="F1063" s="59" t="str">
        <f t="shared" si="32"/>
        <v/>
      </c>
      <c r="G1063" s="59" t="str">
        <f t="shared" si="33"/>
        <v/>
      </c>
    </row>
    <row r="1064" spans="1:7">
      <c r="A1064" s="60" t="s">
        <v>1944</v>
      </c>
      <c r="B1064" s="82" t="s">
        <v>1945</v>
      </c>
      <c r="C1064" s="62">
        <f>SUM(C1065:C1066)</f>
        <v>0</v>
      </c>
      <c r="D1064" s="62">
        <f>SUM(D1065:D1066)</f>
        <v>0</v>
      </c>
      <c r="E1064" s="62">
        <f>SUM(E1065:E1066)</f>
        <v>0</v>
      </c>
      <c r="F1064" s="59" t="str">
        <f t="shared" si="32"/>
        <v/>
      </c>
      <c r="G1064" s="59" t="str">
        <f t="shared" si="33"/>
        <v/>
      </c>
    </row>
    <row r="1065" spans="1:7">
      <c r="A1065" s="41" t="s">
        <v>1946</v>
      </c>
      <c r="B1065" s="83" t="s">
        <v>1947</v>
      </c>
      <c r="C1065" s="64"/>
      <c r="D1065" s="64"/>
      <c r="E1065" s="64"/>
      <c r="F1065" s="59" t="str">
        <f t="shared" si="32"/>
        <v/>
      </c>
      <c r="G1065" s="59" t="str">
        <f t="shared" si="33"/>
        <v/>
      </c>
    </row>
    <row r="1066" spans="1:7">
      <c r="A1066" s="41" t="s">
        <v>1948</v>
      </c>
      <c r="B1066" s="83" t="s">
        <v>1949</v>
      </c>
      <c r="C1066" s="64"/>
      <c r="D1066" s="64"/>
      <c r="E1066" s="64"/>
      <c r="F1066" s="59" t="str">
        <f t="shared" si="32"/>
        <v/>
      </c>
      <c r="G1066" s="59" t="str">
        <f t="shared" si="33"/>
        <v/>
      </c>
    </row>
    <row r="1067" spans="1:7">
      <c r="A1067" s="60" t="s">
        <v>1950</v>
      </c>
      <c r="B1067" s="82" t="s">
        <v>1951</v>
      </c>
      <c r="C1067" s="62">
        <f>SUM(C1068:C1069)</f>
        <v>0</v>
      </c>
      <c r="D1067" s="62">
        <f>SUM(D1068:D1069)</f>
        <v>0</v>
      </c>
      <c r="E1067" s="62">
        <f>SUM(E1068:E1069)</f>
        <v>0</v>
      </c>
      <c r="F1067" s="59" t="str">
        <f t="shared" si="32"/>
        <v/>
      </c>
      <c r="G1067" s="59" t="str">
        <f t="shared" si="33"/>
        <v/>
      </c>
    </row>
    <row r="1068" spans="1:7">
      <c r="A1068" s="41" t="s">
        <v>1952</v>
      </c>
      <c r="B1068" s="83" t="s">
        <v>1953</v>
      </c>
      <c r="C1068" s="64"/>
      <c r="D1068" s="64"/>
      <c r="E1068" s="64"/>
      <c r="F1068" s="59" t="str">
        <f t="shared" si="32"/>
        <v/>
      </c>
      <c r="G1068" s="59" t="str">
        <f t="shared" si="33"/>
        <v/>
      </c>
    </row>
    <row r="1069" spans="1:7">
      <c r="A1069" s="41" t="s">
        <v>1954</v>
      </c>
      <c r="B1069" s="83" t="s">
        <v>1955</v>
      </c>
      <c r="C1069" s="64"/>
      <c r="D1069" s="64"/>
      <c r="E1069" s="64"/>
      <c r="F1069" s="59" t="str">
        <f t="shared" si="32"/>
        <v/>
      </c>
      <c r="G1069" s="59" t="str">
        <f t="shared" si="33"/>
        <v/>
      </c>
    </row>
    <row r="1070" spans="1:7">
      <c r="A1070" s="38" t="s">
        <v>1956</v>
      </c>
      <c r="B1070" s="81" t="s">
        <v>1957</v>
      </c>
      <c r="C1070" s="59">
        <f>SUM(C1071:C1079)</f>
        <v>0</v>
      </c>
      <c r="D1070" s="59">
        <f>SUM(D1071:D1079)</f>
        <v>0</v>
      </c>
      <c r="E1070" s="59">
        <f>SUM(E1071:E1079)</f>
        <v>0</v>
      </c>
      <c r="F1070" s="59" t="str">
        <f t="shared" si="32"/>
        <v/>
      </c>
      <c r="G1070" s="59" t="str">
        <f t="shared" si="33"/>
        <v/>
      </c>
    </row>
    <row r="1071" spans="1:7">
      <c r="A1071" s="74" t="s">
        <v>1958</v>
      </c>
      <c r="B1071" s="80" t="s">
        <v>1959</v>
      </c>
      <c r="C1071" s="76"/>
      <c r="D1071" s="76"/>
      <c r="E1071" s="76"/>
      <c r="F1071" s="59" t="str">
        <f t="shared" si="32"/>
        <v/>
      </c>
      <c r="G1071" s="59" t="str">
        <f t="shared" si="33"/>
        <v/>
      </c>
    </row>
    <row r="1072" spans="1:7">
      <c r="A1072" s="74" t="s">
        <v>1960</v>
      </c>
      <c r="B1072" s="80" t="s">
        <v>1961</v>
      </c>
      <c r="C1072" s="76"/>
      <c r="D1072" s="76"/>
      <c r="E1072" s="76"/>
      <c r="F1072" s="59" t="str">
        <f t="shared" si="32"/>
        <v/>
      </c>
      <c r="G1072" s="59" t="str">
        <f t="shared" si="33"/>
        <v/>
      </c>
    </row>
    <row r="1073" spans="1:7">
      <c r="A1073" s="74" t="s">
        <v>1962</v>
      </c>
      <c r="B1073" s="80" t="s">
        <v>1963</v>
      </c>
      <c r="C1073" s="76"/>
      <c r="D1073" s="76"/>
      <c r="E1073" s="76"/>
      <c r="F1073" s="59" t="str">
        <f t="shared" si="32"/>
        <v/>
      </c>
      <c r="G1073" s="59" t="str">
        <f t="shared" si="33"/>
        <v/>
      </c>
    </row>
    <row r="1074" spans="1:7">
      <c r="A1074" s="74" t="s">
        <v>1964</v>
      </c>
      <c r="B1074" s="80" t="s">
        <v>1965</v>
      </c>
      <c r="C1074" s="76"/>
      <c r="D1074" s="76"/>
      <c r="E1074" s="76"/>
      <c r="F1074" s="59" t="str">
        <f t="shared" si="32"/>
        <v/>
      </c>
      <c r="G1074" s="59" t="str">
        <f t="shared" si="33"/>
        <v/>
      </c>
    </row>
    <row r="1075" spans="1:7">
      <c r="A1075" s="74" t="s">
        <v>1966</v>
      </c>
      <c r="B1075" s="80" t="s">
        <v>1967</v>
      </c>
      <c r="C1075" s="76"/>
      <c r="D1075" s="76"/>
      <c r="E1075" s="76"/>
      <c r="F1075" s="59" t="str">
        <f t="shared" si="32"/>
        <v/>
      </c>
      <c r="G1075" s="59" t="str">
        <f t="shared" si="33"/>
        <v/>
      </c>
    </row>
    <row r="1076" spans="1:7">
      <c r="A1076" s="74" t="s">
        <v>1968</v>
      </c>
      <c r="B1076" s="80" t="s">
        <v>1460</v>
      </c>
      <c r="C1076" s="76"/>
      <c r="D1076" s="76"/>
      <c r="E1076" s="76"/>
      <c r="F1076" s="59" t="str">
        <f t="shared" si="32"/>
        <v/>
      </c>
      <c r="G1076" s="59" t="str">
        <f t="shared" si="33"/>
        <v/>
      </c>
    </row>
    <row r="1077" spans="1:7">
      <c r="A1077" s="74" t="s">
        <v>1969</v>
      </c>
      <c r="B1077" s="80" t="s">
        <v>1970</v>
      </c>
      <c r="C1077" s="76"/>
      <c r="D1077" s="76"/>
      <c r="E1077" s="76"/>
      <c r="F1077" s="59" t="str">
        <f t="shared" si="32"/>
        <v/>
      </c>
      <c r="G1077" s="59" t="str">
        <f t="shared" si="33"/>
        <v/>
      </c>
    </row>
    <row r="1078" spans="1:7">
      <c r="A1078" s="74" t="s">
        <v>1971</v>
      </c>
      <c r="B1078" s="80" t="s">
        <v>1972</v>
      </c>
      <c r="C1078" s="76"/>
      <c r="D1078" s="76"/>
      <c r="E1078" s="76"/>
      <c r="F1078" s="59" t="str">
        <f t="shared" si="32"/>
        <v/>
      </c>
      <c r="G1078" s="59" t="str">
        <f t="shared" si="33"/>
        <v/>
      </c>
    </row>
    <row r="1079" spans="1:7">
      <c r="A1079" s="74" t="s">
        <v>1973</v>
      </c>
      <c r="B1079" s="80" t="s">
        <v>1974</v>
      </c>
      <c r="C1079" s="76"/>
      <c r="D1079" s="76"/>
      <c r="E1079" s="76"/>
      <c r="F1079" s="59" t="str">
        <f t="shared" si="32"/>
        <v/>
      </c>
      <c r="G1079" s="59" t="str">
        <f t="shared" si="33"/>
        <v/>
      </c>
    </row>
    <row r="1080" spans="1:7">
      <c r="A1080" s="38" t="s">
        <v>1975</v>
      </c>
      <c r="B1080" s="81" t="s">
        <v>1976</v>
      </c>
      <c r="C1080" s="59">
        <f>SUM(C1081,C1108,C1123)</f>
        <v>1643</v>
      </c>
      <c r="D1080" s="59">
        <f>SUM(D1081,D1108,D1123)</f>
        <v>1885</v>
      </c>
      <c r="E1080" s="59">
        <f>SUM(E1081,E1108,E1123)</f>
        <v>1256</v>
      </c>
      <c r="F1080" s="59">
        <f t="shared" si="32"/>
        <v>76.400000000000006</v>
      </c>
      <c r="G1080" s="59">
        <f t="shared" si="33"/>
        <v>66.599999999999994</v>
      </c>
    </row>
    <row r="1081" spans="1:7">
      <c r="A1081" s="60" t="s">
        <v>1977</v>
      </c>
      <c r="B1081" s="82" t="s">
        <v>1978</v>
      </c>
      <c r="C1081" s="62">
        <f>SUM(C1082:C1107)</f>
        <v>1643</v>
      </c>
      <c r="D1081" s="62">
        <f>SUM(D1082:D1107)</f>
        <v>1885</v>
      </c>
      <c r="E1081" s="62">
        <f>SUM(E1082:E1107)</f>
        <v>1256</v>
      </c>
      <c r="F1081" s="59">
        <f t="shared" si="32"/>
        <v>76.400000000000006</v>
      </c>
      <c r="G1081" s="59">
        <f t="shared" si="33"/>
        <v>66.599999999999994</v>
      </c>
    </row>
    <row r="1082" spans="1:7">
      <c r="A1082" s="41" t="s">
        <v>1979</v>
      </c>
      <c r="B1082" s="83" t="s">
        <v>93</v>
      </c>
      <c r="C1082" s="64">
        <v>1636</v>
      </c>
      <c r="D1082" s="64">
        <v>1882</v>
      </c>
      <c r="E1082" s="64">
        <v>1256</v>
      </c>
      <c r="F1082" s="59">
        <f t="shared" si="32"/>
        <v>76.8</v>
      </c>
      <c r="G1082" s="59">
        <f t="shared" si="33"/>
        <v>66.7</v>
      </c>
    </row>
    <row r="1083" spans="1:7">
      <c r="A1083" s="41" t="s">
        <v>1980</v>
      </c>
      <c r="B1083" s="83" t="s">
        <v>95</v>
      </c>
      <c r="C1083" s="64">
        <v>7</v>
      </c>
      <c r="D1083" s="64">
        <v>3</v>
      </c>
      <c r="E1083" s="64"/>
      <c r="F1083" s="59">
        <f t="shared" si="32"/>
        <v>0</v>
      </c>
      <c r="G1083" s="59">
        <f t="shared" si="33"/>
        <v>0</v>
      </c>
    </row>
    <row r="1084" spans="1:7">
      <c r="A1084" s="41" t="s">
        <v>1981</v>
      </c>
      <c r="B1084" s="83" t="s">
        <v>97</v>
      </c>
      <c r="C1084" s="64"/>
      <c r="D1084" s="64"/>
      <c r="E1084" s="64"/>
      <c r="F1084" s="59" t="str">
        <f t="shared" si="32"/>
        <v/>
      </c>
      <c r="G1084" s="59" t="str">
        <f t="shared" si="33"/>
        <v/>
      </c>
    </row>
    <row r="1085" spans="1:7">
      <c r="A1085" s="41" t="s">
        <v>1982</v>
      </c>
      <c r="B1085" s="83" t="s">
        <v>1983</v>
      </c>
      <c r="C1085" s="64"/>
      <c r="D1085" s="64"/>
      <c r="E1085" s="64"/>
      <c r="F1085" s="59" t="str">
        <f t="shared" si="32"/>
        <v/>
      </c>
      <c r="G1085" s="59" t="str">
        <f t="shared" si="33"/>
        <v/>
      </c>
    </row>
    <row r="1086" spans="1:7">
      <c r="A1086" s="41" t="s">
        <v>1984</v>
      </c>
      <c r="B1086" s="83" t="s">
        <v>1985</v>
      </c>
      <c r="C1086" s="64"/>
      <c r="D1086" s="64"/>
      <c r="E1086" s="64"/>
      <c r="F1086" s="59" t="str">
        <f t="shared" si="32"/>
        <v/>
      </c>
      <c r="G1086" s="59" t="str">
        <f t="shared" si="33"/>
        <v/>
      </c>
    </row>
    <row r="1087" spans="1:7">
      <c r="A1087" s="41" t="s">
        <v>1986</v>
      </c>
      <c r="B1087" s="83" t="s">
        <v>1987</v>
      </c>
      <c r="C1087" s="64"/>
      <c r="D1087" s="64"/>
      <c r="E1087" s="64"/>
      <c r="F1087" s="59" t="str">
        <f t="shared" si="32"/>
        <v/>
      </c>
      <c r="G1087" s="59" t="str">
        <f t="shared" si="33"/>
        <v/>
      </c>
    </row>
    <row r="1088" spans="1:7">
      <c r="A1088" s="41" t="s">
        <v>1988</v>
      </c>
      <c r="B1088" s="83" t="s">
        <v>1989</v>
      </c>
      <c r="C1088" s="64"/>
      <c r="D1088" s="64"/>
      <c r="E1088" s="64"/>
      <c r="F1088" s="59" t="str">
        <f t="shared" si="32"/>
        <v/>
      </c>
      <c r="G1088" s="59" t="str">
        <f t="shared" si="33"/>
        <v/>
      </c>
    </row>
    <row r="1089" spans="1:7">
      <c r="A1089" s="41" t="s">
        <v>1990</v>
      </c>
      <c r="B1089" s="83" t="s">
        <v>1991</v>
      </c>
      <c r="C1089" s="64"/>
      <c r="D1089" s="64"/>
      <c r="E1089" s="64"/>
      <c r="F1089" s="59" t="str">
        <f t="shared" si="32"/>
        <v/>
      </c>
      <c r="G1089" s="59" t="str">
        <f t="shared" si="33"/>
        <v/>
      </c>
    </row>
    <row r="1090" spans="1:7">
      <c r="A1090" s="41" t="s">
        <v>1992</v>
      </c>
      <c r="B1090" s="83" t="s">
        <v>1993</v>
      </c>
      <c r="C1090" s="64"/>
      <c r="D1090" s="64"/>
      <c r="E1090" s="64"/>
      <c r="F1090" s="59" t="str">
        <f t="shared" si="32"/>
        <v/>
      </c>
      <c r="G1090" s="59" t="str">
        <f t="shared" si="33"/>
        <v/>
      </c>
    </row>
    <row r="1091" spans="1:7">
      <c r="A1091" s="41" t="s">
        <v>1994</v>
      </c>
      <c r="B1091" s="83" t="s">
        <v>1995</v>
      </c>
      <c r="C1091" s="64"/>
      <c r="D1091" s="64"/>
      <c r="E1091" s="64"/>
      <c r="F1091" s="59" t="str">
        <f t="shared" si="32"/>
        <v/>
      </c>
      <c r="G1091" s="59" t="str">
        <f t="shared" si="33"/>
        <v/>
      </c>
    </row>
    <row r="1092" spans="1:7">
      <c r="A1092" s="41" t="s">
        <v>1996</v>
      </c>
      <c r="B1092" s="83" t="s">
        <v>1997</v>
      </c>
      <c r="C1092" s="64"/>
      <c r="D1092" s="64"/>
      <c r="E1092" s="64"/>
      <c r="F1092" s="59" t="str">
        <f t="shared" si="32"/>
        <v/>
      </c>
      <c r="G1092" s="59" t="str">
        <f t="shared" si="33"/>
        <v/>
      </c>
    </row>
    <row r="1093" spans="1:7">
      <c r="A1093" s="41" t="s">
        <v>1998</v>
      </c>
      <c r="B1093" s="83" t="s">
        <v>1999</v>
      </c>
      <c r="C1093" s="64"/>
      <c r="D1093" s="64"/>
      <c r="E1093" s="64"/>
      <c r="F1093" s="59" t="str">
        <f t="shared" si="32"/>
        <v/>
      </c>
      <c r="G1093" s="59" t="str">
        <f t="shared" si="33"/>
        <v/>
      </c>
    </row>
    <row r="1094" spans="1:7">
      <c r="A1094" s="41" t="s">
        <v>2000</v>
      </c>
      <c r="B1094" s="83" t="s">
        <v>2001</v>
      </c>
      <c r="C1094" s="64"/>
      <c r="D1094" s="64"/>
      <c r="E1094" s="64"/>
      <c r="F1094" s="59" t="str">
        <f t="shared" ref="F1094:F1157" si="34">IF(C1094=0,"",ROUND(E1094/C1094*100,1))</f>
        <v/>
      </c>
      <c r="G1094" s="59" t="str">
        <f t="shared" ref="G1094:G1157" si="35">IF(D1094=0,"",ROUND(E1094/D1094*100,1))</f>
        <v/>
      </c>
    </row>
    <row r="1095" spans="1:7">
      <c r="A1095" s="41" t="s">
        <v>2002</v>
      </c>
      <c r="B1095" s="83" t="s">
        <v>2003</v>
      </c>
      <c r="C1095" s="64"/>
      <c r="D1095" s="64"/>
      <c r="E1095" s="64"/>
      <c r="F1095" s="59" t="str">
        <f t="shared" si="34"/>
        <v/>
      </c>
      <c r="G1095" s="59" t="str">
        <f t="shared" si="35"/>
        <v/>
      </c>
    </row>
    <row r="1096" spans="1:7">
      <c r="A1096" s="41" t="s">
        <v>2004</v>
      </c>
      <c r="B1096" s="83" t="s">
        <v>2005</v>
      </c>
      <c r="C1096" s="64"/>
      <c r="D1096" s="64"/>
      <c r="E1096" s="64"/>
      <c r="F1096" s="59" t="str">
        <f t="shared" si="34"/>
        <v/>
      </c>
      <c r="G1096" s="59" t="str">
        <f t="shared" si="35"/>
        <v/>
      </c>
    </row>
    <row r="1097" spans="1:7">
      <c r="A1097" s="41" t="s">
        <v>2006</v>
      </c>
      <c r="B1097" s="83" t="s">
        <v>2007</v>
      </c>
      <c r="C1097" s="64"/>
      <c r="D1097" s="64"/>
      <c r="E1097" s="64"/>
      <c r="F1097" s="59" t="str">
        <f t="shared" si="34"/>
        <v/>
      </c>
      <c r="G1097" s="59" t="str">
        <f t="shared" si="35"/>
        <v/>
      </c>
    </row>
    <row r="1098" spans="1:7">
      <c r="A1098" s="41" t="s">
        <v>2008</v>
      </c>
      <c r="B1098" s="83" t="s">
        <v>2009</v>
      </c>
      <c r="C1098" s="64"/>
      <c r="D1098" s="64"/>
      <c r="E1098" s="64"/>
      <c r="F1098" s="59" t="str">
        <f t="shared" si="34"/>
        <v/>
      </c>
      <c r="G1098" s="59" t="str">
        <f t="shared" si="35"/>
        <v/>
      </c>
    </row>
    <row r="1099" spans="1:7">
      <c r="A1099" s="41" t="s">
        <v>2010</v>
      </c>
      <c r="B1099" s="83" t="s">
        <v>2011</v>
      </c>
      <c r="C1099" s="64"/>
      <c r="D1099" s="64"/>
      <c r="E1099" s="64"/>
      <c r="F1099" s="59" t="str">
        <f t="shared" si="34"/>
        <v/>
      </c>
      <c r="G1099" s="59" t="str">
        <f t="shared" si="35"/>
        <v/>
      </c>
    </row>
    <row r="1100" spans="1:7">
      <c r="A1100" s="41" t="s">
        <v>2012</v>
      </c>
      <c r="B1100" s="83" t="s">
        <v>2013</v>
      </c>
      <c r="C1100" s="64"/>
      <c r="D1100" s="64"/>
      <c r="E1100" s="64"/>
      <c r="F1100" s="59" t="str">
        <f t="shared" si="34"/>
        <v/>
      </c>
      <c r="G1100" s="59" t="str">
        <f t="shared" si="35"/>
        <v/>
      </c>
    </row>
    <row r="1101" spans="1:7">
      <c r="A1101" s="41" t="s">
        <v>2014</v>
      </c>
      <c r="B1101" s="83" t="s">
        <v>2015</v>
      </c>
      <c r="C1101" s="64"/>
      <c r="D1101" s="64"/>
      <c r="E1101" s="64"/>
      <c r="F1101" s="59" t="str">
        <f t="shared" si="34"/>
        <v/>
      </c>
      <c r="G1101" s="59" t="str">
        <f t="shared" si="35"/>
        <v/>
      </c>
    </row>
    <row r="1102" spans="1:7">
      <c r="A1102" s="41" t="s">
        <v>2016</v>
      </c>
      <c r="B1102" s="83" t="s">
        <v>2017</v>
      </c>
      <c r="C1102" s="64"/>
      <c r="D1102" s="64"/>
      <c r="E1102" s="64"/>
      <c r="F1102" s="59" t="str">
        <f t="shared" si="34"/>
        <v/>
      </c>
      <c r="G1102" s="59" t="str">
        <f t="shared" si="35"/>
        <v/>
      </c>
    </row>
    <row r="1103" spans="1:7">
      <c r="A1103" s="41" t="s">
        <v>2018</v>
      </c>
      <c r="B1103" s="83" t="s">
        <v>2019</v>
      </c>
      <c r="C1103" s="64"/>
      <c r="D1103" s="64"/>
      <c r="E1103" s="64"/>
      <c r="F1103" s="59" t="str">
        <f t="shared" si="34"/>
        <v/>
      </c>
      <c r="G1103" s="59" t="str">
        <f t="shared" si="35"/>
        <v/>
      </c>
    </row>
    <row r="1104" spans="1:7">
      <c r="A1104" s="41" t="s">
        <v>2020</v>
      </c>
      <c r="B1104" s="83" t="s">
        <v>2021</v>
      </c>
      <c r="C1104" s="64"/>
      <c r="D1104" s="64"/>
      <c r="E1104" s="64"/>
      <c r="F1104" s="59" t="str">
        <f t="shared" si="34"/>
        <v/>
      </c>
      <c r="G1104" s="59" t="str">
        <f t="shared" si="35"/>
        <v/>
      </c>
    </row>
    <row r="1105" spans="1:7">
      <c r="A1105" s="41" t="s">
        <v>2022</v>
      </c>
      <c r="B1105" s="83" t="s">
        <v>2023</v>
      </c>
      <c r="C1105" s="64"/>
      <c r="D1105" s="64"/>
      <c r="E1105" s="64"/>
      <c r="F1105" s="59" t="str">
        <f t="shared" si="34"/>
        <v/>
      </c>
      <c r="G1105" s="59" t="str">
        <f t="shared" si="35"/>
        <v/>
      </c>
    </row>
    <row r="1106" spans="1:7">
      <c r="A1106" s="41" t="s">
        <v>2024</v>
      </c>
      <c r="B1106" s="83" t="s">
        <v>111</v>
      </c>
      <c r="C1106" s="64"/>
      <c r="D1106" s="64"/>
      <c r="E1106" s="64"/>
      <c r="F1106" s="59" t="str">
        <f t="shared" si="34"/>
        <v/>
      </c>
      <c r="G1106" s="59" t="str">
        <f t="shared" si="35"/>
        <v/>
      </c>
    </row>
    <row r="1107" spans="1:7">
      <c r="A1107" s="41" t="s">
        <v>2025</v>
      </c>
      <c r="B1107" s="83" t="s">
        <v>2026</v>
      </c>
      <c r="C1107" s="64"/>
      <c r="D1107" s="64"/>
      <c r="E1107" s="64"/>
      <c r="F1107" s="59" t="str">
        <f t="shared" si="34"/>
        <v/>
      </c>
      <c r="G1107" s="59" t="str">
        <f t="shared" si="35"/>
        <v/>
      </c>
    </row>
    <row r="1108" spans="1:7">
      <c r="A1108" s="60" t="s">
        <v>2027</v>
      </c>
      <c r="B1108" s="82" t="s">
        <v>2028</v>
      </c>
      <c r="C1108" s="62">
        <f>SUM(C1109:C1122)</f>
        <v>0</v>
      </c>
      <c r="D1108" s="62">
        <f>SUM(D1109:D1122)</f>
        <v>0</v>
      </c>
      <c r="E1108" s="62">
        <f>SUM(E1109:E1122)</f>
        <v>0</v>
      </c>
      <c r="F1108" s="59" t="str">
        <f t="shared" si="34"/>
        <v/>
      </c>
      <c r="G1108" s="59" t="str">
        <f t="shared" si="35"/>
        <v/>
      </c>
    </row>
    <row r="1109" spans="1:7">
      <c r="A1109" s="41" t="s">
        <v>2029</v>
      </c>
      <c r="B1109" s="83" t="s">
        <v>93</v>
      </c>
      <c r="C1109" s="64"/>
      <c r="D1109" s="64"/>
      <c r="E1109" s="64"/>
      <c r="F1109" s="59" t="str">
        <f t="shared" si="34"/>
        <v/>
      </c>
      <c r="G1109" s="59" t="str">
        <f t="shared" si="35"/>
        <v/>
      </c>
    </row>
    <row r="1110" spans="1:7">
      <c r="A1110" s="41" t="s">
        <v>2030</v>
      </c>
      <c r="B1110" s="83" t="s">
        <v>95</v>
      </c>
      <c r="C1110" s="64"/>
      <c r="D1110" s="64"/>
      <c r="E1110" s="64"/>
      <c r="F1110" s="59" t="str">
        <f t="shared" si="34"/>
        <v/>
      </c>
      <c r="G1110" s="59" t="str">
        <f t="shared" si="35"/>
        <v/>
      </c>
    </row>
    <row r="1111" spans="1:7">
      <c r="A1111" s="41" t="s">
        <v>2031</v>
      </c>
      <c r="B1111" s="83" t="s">
        <v>97</v>
      </c>
      <c r="C1111" s="64"/>
      <c r="D1111" s="64"/>
      <c r="E1111" s="64"/>
      <c r="F1111" s="59" t="str">
        <f t="shared" si="34"/>
        <v/>
      </c>
      <c r="G1111" s="59" t="str">
        <f t="shared" si="35"/>
        <v/>
      </c>
    </row>
    <row r="1112" spans="1:7">
      <c r="A1112" s="41" t="s">
        <v>2032</v>
      </c>
      <c r="B1112" s="83" t="s">
        <v>2033</v>
      </c>
      <c r="C1112" s="64"/>
      <c r="D1112" s="64"/>
      <c r="E1112" s="64"/>
      <c r="F1112" s="59" t="str">
        <f t="shared" si="34"/>
        <v/>
      </c>
      <c r="G1112" s="59" t="str">
        <f t="shared" si="35"/>
        <v/>
      </c>
    </row>
    <row r="1113" spans="1:7">
      <c r="A1113" s="41" t="s">
        <v>2034</v>
      </c>
      <c r="B1113" s="83" t="s">
        <v>2035</v>
      </c>
      <c r="C1113" s="64"/>
      <c r="D1113" s="64"/>
      <c r="E1113" s="64"/>
      <c r="F1113" s="59" t="str">
        <f t="shared" si="34"/>
        <v/>
      </c>
      <c r="G1113" s="59" t="str">
        <f t="shared" si="35"/>
        <v/>
      </c>
    </row>
    <row r="1114" spans="1:7">
      <c r="A1114" s="41" t="s">
        <v>2036</v>
      </c>
      <c r="B1114" s="83" t="s">
        <v>2037</v>
      </c>
      <c r="C1114" s="64"/>
      <c r="D1114" s="64"/>
      <c r="E1114" s="64"/>
      <c r="F1114" s="59" t="str">
        <f t="shared" si="34"/>
        <v/>
      </c>
      <c r="G1114" s="59" t="str">
        <f t="shared" si="35"/>
        <v/>
      </c>
    </row>
    <row r="1115" spans="1:7">
      <c r="A1115" s="41" t="s">
        <v>2038</v>
      </c>
      <c r="B1115" s="83" t="s">
        <v>2039</v>
      </c>
      <c r="C1115" s="64"/>
      <c r="D1115" s="64"/>
      <c r="E1115" s="64"/>
      <c r="F1115" s="59" t="str">
        <f t="shared" si="34"/>
        <v/>
      </c>
      <c r="G1115" s="59" t="str">
        <f t="shared" si="35"/>
        <v/>
      </c>
    </row>
    <row r="1116" spans="1:7">
      <c r="A1116" s="41" t="s">
        <v>2040</v>
      </c>
      <c r="B1116" s="83" t="s">
        <v>2041</v>
      </c>
      <c r="C1116" s="64"/>
      <c r="D1116" s="64"/>
      <c r="E1116" s="64"/>
      <c r="F1116" s="59" t="str">
        <f t="shared" si="34"/>
        <v/>
      </c>
      <c r="G1116" s="59" t="str">
        <f t="shared" si="35"/>
        <v/>
      </c>
    </row>
    <row r="1117" spans="1:7">
      <c r="A1117" s="41" t="s">
        <v>2042</v>
      </c>
      <c r="B1117" s="83" t="s">
        <v>2043</v>
      </c>
      <c r="C1117" s="64"/>
      <c r="D1117" s="64"/>
      <c r="E1117" s="64"/>
      <c r="F1117" s="59" t="str">
        <f t="shared" si="34"/>
        <v/>
      </c>
      <c r="G1117" s="59" t="str">
        <f t="shared" si="35"/>
        <v/>
      </c>
    </row>
    <row r="1118" spans="1:7">
      <c r="A1118" s="41" t="s">
        <v>2044</v>
      </c>
      <c r="B1118" s="83" t="s">
        <v>2045</v>
      </c>
      <c r="C1118" s="64"/>
      <c r="D1118" s="64"/>
      <c r="E1118" s="64"/>
      <c r="F1118" s="59" t="str">
        <f t="shared" si="34"/>
        <v/>
      </c>
      <c r="G1118" s="59" t="str">
        <f t="shared" si="35"/>
        <v/>
      </c>
    </row>
    <row r="1119" spans="1:7">
      <c r="A1119" s="41" t="s">
        <v>2046</v>
      </c>
      <c r="B1119" s="83" t="s">
        <v>2047</v>
      </c>
      <c r="C1119" s="64"/>
      <c r="D1119" s="64"/>
      <c r="E1119" s="64"/>
      <c r="F1119" s="59" t="str">
        <f t="shared" si="34"/>
        <v/>
      </c>
      <c r="G1119" s="59" t="str">
        <f t="shared" si="35"/>
        <v/>
      </c>
    </row>
    <row r="1120" spans="1:7">
      <c r="A1120" s="41" t="s">
        <v>2048</v>
      </c>
      <c r="B1120" s="83" t="s">
        <v>2049</v>
      </c>
      <c r="C1120" s="64"/>
      <c r="D1120" s="64"/>
      <c r="E1120" s="64"/>
      <c r="F1120" s="59" t="str">
        <f t="shared" si="34"/>
        <v/>
      </c>
      <c r="G1120" s="59" t="str">
        <f t="shared" si="35"/>
        <v/>
      </c>
    </row>
    <row r="1121" spans="1:7">
      <c r="A1121" s="41" t="s">
        <v>2050</v>
      </c>
      <c r="B1121" s="83" t="s">
        <v>2051</v>
      </c>
      <c r="C1121" s="64"/>
      <c r="D1121" s="64"/>
      <c r="E1121" s="64"/>
      <c r="F1121" s="59" t="str">
        <f t="shared" si="34"/>
        <v/>
      </c>
      <c r="G1121" s="59" t="str">
        <f t="shared" si="35"/>
        <v/>
      </c>
    </row>
    <row r="1122" spans="1:7">
      <c r="A1122" s="41" t="s">
        <v>2052</v>
      </c>
      <c r="B1122" s="83" t="s">
        <v>2053</v>
      </c>
      <c r="C1122" s="64"/>
      <c r="D1122" s="64"/>
      <c r="E1122" s="64"/>
      <c r="F1122" s="59" t="str">
        <f t="shared" si="34"/>
        <v/>
      </c>
      <c r="G1122" s="59" t="str">
        <f t="shared" si="35"/>
        <v/>
      </c>
    </row>
    <row r="1123" spans="1:7">
      <c r="A1123" s="74" t="s">
        <v>2054</v>
      </c>
      <c r="B1123" s="80" t="s">
        <v>2055</v>
      </c>
      <c r="C1123" s="76"/>
      <c r="D1123" s="76"/>
      <c r="E1123" s="76"/>
      <c r="F1123" s="59" t="str">
        <f t="shared" si="34"/>
        <v/>
      </c>
      <c r="G1123" s="59" t="str">
        <f t="shared" si="35"/>
        <v/>
      </c>
    </row>
    <row r="1124" spans="1:7">
      <c r="A1124" s="38" t="s">
        <v>2056</v>
      </c>
      <c r="B1124" s="81" t="s">
        <v>2057</v>
      </c>
      <c r="C1124" s="59">
        <f>SUM(C1125,C1136,C1140)</f>
        <v>10656</v>
      </c>
      <c r="D1124" s="59">
        <f>SUM(D1125,D1136,D1140)</f>
        <v>11115</v>
      </c>
      <c r="E1124" s="59">
        <f>SUM(E1125,E1136,E1140)</f>
        <v>8652</v>
      </c>
      <c r="F1124" s="59">
        <f t="shared" si="34"/>
        <v>81.2</v>
      </c>
      <c r="G1124" s="59">
        <f t="shared" si="35"/>
        <v>77.8</v>
      </c>
    </row>
    <row r="1125" spans="1:7">
      <c r="A1125" s="60" t="s">
        <v>2058</v>
      </c>
      <c r="B1125" s="82" t="s">
        <v>2059</v>
      </c>
      <c r="C1125" s="62">
        <f>SUM(C1126:C1135)</f>
        <v>4448</v>
      </c>
      <c r="D1125" s="62">
        <f>SUM(D1126:D1135)</f>
        <v>5619</v>
      </c>
      <c r="E1125" s="62">
        <f>SUM(E1126:E1135)</f>
        <v>1353</v>
      </c>
      <c r="F1125" s="59">
        <f t="shared" si="34"/>
        <v>30.4</v>
      </c>
      <c r="G1125" s="59">
        <f t="shared" si="35"/>
        <v>24.1</v>
      </c>
    </row>
    <row r="1126" spans="1:7">
      <c r="A1126" s="41" t="s">
        <v>2060</v>
      </c>
      <c r="B1126" s="83" t="s">
        <v>2061</v>
      </c>
      <c r="C1126" s="64"/>
      <c r="D1126" s="64"/>
      <c r="E1126" s="64"/>
      <c r="F1126" s="59" t="str">
        <f t="shared" si="34"/>
        <v/>
      </c>
      <c r="G1126" s="59" t="str">
        <f t="shared" si="35"/>
        <v/>
      </c>
    </row>
    <row r="1127" spans="1:7">
      <c r="A1127" s="41" t="s">
        <v>2062</v>
      </c>
      <c r="B1127" s="83" t="s">
        <v>2063</v>
      </c>
      <c r="C1127" s="64"/>
      <c r="D1127" s="64"/>
      <c r="E1127" s="64"/>
      <c r="F1127" s="59" t="str">
        <f t="shared" si="34"/>
        <v/>
      </c>
      <c r="G1127" s="59" t="str">
        <f t="shared" si="35"/>
        <v/>
      </c>
    </row>
    <row r="1128" spans="1:7">
      <c r="A1128" s="41" t="s">
        <v>2064</v>
      </c>
      <c r="B1128" s="83" t="s">
        <v>2065</v>
      </c>
      <c r="C1128" s="64">
        <v>471</v>
      </c>
      <c r="D1128" s="64">
        <v>1297</v>
      </c>
      <c r="E1128" s="64"/>
      <c r="F1128" s="59">
        <f t="shared" si="34"/>
        <v>0</v>
      </c>
      <c r="G1128" s="59">
        <f t="shared" si="35"/>
        <v>0</v>
      </c>
    </row>
    <row r="1129" spans="1:7">
      <c r="A1129" s="41" t="s">
        <v>2066</v>
      </c>
      <c r="B1129" s="83" t="s">
        <v>2067</v>
      </c>
      <c r="C1129" s="64"/>
      <c r="D1129" s="64"/>
      <c r="E1129" s="64"/>
      <c r="F1129" s="59" t="str">
        <f t="shared" si="34"/>
        <v/>
      </c>
      <c r="G1129" s="59" t="str">
        <f t="shared" si="35"/>
        <v/>
      </c>
    </row>
    <row r="1130" spans="1:7">
      <c r="A1130" s="41" t="s">
        <v>2068</v>
      </c>
      <c r="B1130" s="83" t="s">
        <v>2069</v>
      </c>
      <c r="C1130" s="64">
        <v>142</v>
      </c>
      <c r="D1130" s="64">
        <v>201</v>
      </c>
      <c r="E1130" s="64"/>
      <c r="F1130" s="59">
        <f t="shared" si="34"/>
        <v>0</v>
      </c>
      <c r="G1130" s="59">
        <f t="shared" si="35"/>
        <v>0</v>
      </c>
    </row>
    <row r="1131" spans="1:7">
      <c r="A1131" s="41" t="s">
        <v>2070</v>
      </c>
      <c r="B1131" s="83" t="s">
        <v>2071</v>
      </c>
      <c r="C1131" s="64"/>
      <c r="D1131" s="64"/>
      <c r="E1131" s="64"/>
      <c r="F1131" s="59" t="str">
        <f t="shared" si="34"/>
        <v/>
      </c>
      <c r="G1131" s="59" t="str">
        <f t="shared" si="35"/>
        <v/>
      </c>
    </row>
    <row r="1132" spans="1:7">
      <c r="A1132" s="41" t="s">
        <v>2072</v>
      </c>
      <c r="B1132" s="83" t="s">
        <v>2073</v>
      </c>
      <c r="C1132" s="64"/>
      <c r="D1132" s="64"/>
      <c r="E1132" s="64"/>
      <c r="F1132" s="59" t="str">
        <f t="shared" si="34"/>
        <v/>
      </c>
      <c r="G1132" s="59" t="str">
        <f t="shared" si="35"/>
        <v/>
      </c>
    </row>
    <row r="1133" spans="1:7">
      <c r="A1133" s="41" t="s">
        <v>2074</v>
      </c>
      <c r="B1133" s="83" t="s">
        <v>2075</v>
      </c>
      <c r="C1133" s="64">
        <v>3831</v>
      </c>
      <c r="D1133" s="64">
        <v>4121</v>
      </c>
      <c r="E1133" s="64">
        <v>55</v>
      </c>
      <c r="F1133" s="59">
        <f t="shared" si="34"/>
        <v>1.4</v>
      </c>
      <c r="G1133" s="59">
        <f t="shared" si="35"/>
        <v>1.3</v>
      </c>
    </row>
    <row r="1134" spans="1:7">
      <c r="A1134" s="41" t="s">
        <v>2076</v>
      </c>
      <c r="B1134" s="83" t="s">
        <v>2077</v>
      </c>
      <c r="C1134" s="64"/>
      <c r="D1134" s="64"/>
      <c r="E1134" s="64"/>
      <c r="F1134" s="59" t="str">
        <f t="shared" si="34"/>
        <v/>
      </c>
      <c r="G1134" s="59" t="str">
        <f t="shared" si="35"/>
        <v/>
      </c>
    </row>
    <row r="1135" spans="1:7">
      <c r="A1135" s="41" t="s">
        <v>2078</v>
      </c>
      <c r="B1135" s="83" t="s">
        <v>2079</v>
      </c>
      <c r="C1135" s="64">
        <v>4</v>
      </c>
      <c r="D1135" s="64"/>
      <c r="E1135" s="64">
        <v>1298</v>
      </c>
      <c r="F1135" s="59">
        <f t="shared" si="34"/>
        <v>32450</v>
      </c>
      <c r="G1135" s="59" t="str">
        <f t="shared" si="35"/>
        <v/>
      </c>
    </row>
    <row r="1136" spans="1:7">
      <c r="A1136" s="60" t="s">
        <v>2080</v>
      </c>
      <c r="B1136" s="82" t="s">
        <v>2081</v>
      </c>
      <c r="C1136" s="62">
        <f>SUM(C1137:C1139)</f>
        <v>6208</v>
      </c>
      <c r="D1136" s="62">
        <f>SUM(D1137:D1139)</f>
        <v>5496</v>
      </c>
      <c r="E1136" s="62">
        <f>SUM(E1137:E1139)</f>
        <v>7299</v>
      </c>
      <c r="F1136" s="59">
        <f t="shared" si="34"/>
        <v>117.6</v>
      </c>
      <c r="G1136" s="59">
        <f t="shared" si="35"/>
        <v>132.80000000000001</v>
      </c>
    </row>
    <row r="1137" spans="1:7">
      <c r="A1137" s="41" t="s">
        <v>2082</v>
      </c>
      <c r="B1137" s="83" t="s">
        <v>2083</v>
      </c>
      <c r="C1137" s="64">
        <v>6208</v>
      </c>
      <c r="D1137" s="64">
        <v>5496</v>
      </c>
      <c r="E1137" s="64">
        <v>7299</v>
      </c>
      <c r="F1137" s="59">
        <f t="shared" si="34"/>
        <v>117.6</v>
      </c>
      <c r="G1137" s="59">
        <f t="shared" si="35"/>
        <v>132.80000000000001</v>
      </c>
    </row>
    <row r="1138" spans="1:7">
      <c r="A1138" s="41" t="s">
        <v>2084</v>
      </c>
      <c r="B1138" s="83" t="s">
        <v>2085</v>
      </c>
      <c r="C1138" s="64"/>
      <c r="D1138" s="64"/>
      <c r="E1138" s="64"/>
      <c r="F1138" s="59" t="str">
        <f t="shared" si="34"/>
        <v/>
      </c>
      <c r="G1138" s="59" t="str">
        <f t="shared" si="35"/>
        <v/>
      </c>
    </row>
    <row r="1139" spans="1:7">
      <c r="A1139" s="41" t="s">
        <v>2086</v>
      </c>
      <c r="B1139" s="83" t="s">
        <v>2087</v>
      </c>
      <c r="C1139" s="64"/>
      <c r="D1139" s="64"/>
      <c r="E1139" s="64"/>
      <c r="F1139" s="59" t="str">
        <f t="shared" si="34"/>
        <v/>
      </c>
      <c r="G1139" s="59" t="str">
        <f t="shared" si="35"/>
        <v/>
      </c>
    </row>
    <row r="1140" spans="1:7">
      <c r="A1140" s="60" t="s">
        <v>2088</v>
      </c>
      <c r="B1140" s="82" t="s">
        <v>2089</v>
      </c>
      <c r="C1140" s="62">
        <f>SUM(C1141:C1143)</f>
        <v>0</v>
      </c>
      <c r="D1140" s="62">
        <f>SUM(D1141:D1143)</f>
        <v>0</v>
      </c>
      <c r="E1140" s="62">
        <f>SUM(E1141:E1143)</f>
        <v>0</v>
      </c>
      <c r="F1140" s="59" t="str">
        <f t="shared" si="34"/>
        <v/>
      </c>
      <c r="G1140" s="59" t="str">
        <f t="shared" si="35"/>
        <v/>
      </c>
    </row>
    <row r="1141" spans="1:7">
      <c r="A1141" s="41" t="s">
        <v>2090</v>
      </c>
      <c r="B1141" s="83" t="s">
        <v>2091</v>
      </c>
      <c r="C1141" s="64"/>
      <c r="D1141" s="64"/>
      <c r="E1141" s="64"/>
      <c r="F1141" s="59" t="str">
        <f t="shared" si="34"/>
        <v/>
      </c>
      <c r="G1141" s="59" t="str">
        <f t="shared" si="35"/>
        <v/>
      </c>
    </row>
    <row r="1142" spans="1:7">
      <c r="A1142" s="41" t="s">
        <v>2092</v>
      </c>
      <c r="B1142" s="83" t="s">
        <v>2093</v>
      </c>
      <c r="C1142" s="64"/>
      <c r="D1142" s="64"/>
      <c r="E1142" s="64"/>
      <c r="F1142" s="59" t="str">
        <f t="shared" si="34"/>
        <v/>
      </c>
      <c r="G1142" s="59" t="str">
        <f t="shared" si="35"/>
        <v/>
      </c>
    </row>
    <row r="1143" spans="1:7">
      <c r="A1143" s="41" t="s">
        <v>2094</v>
      </c>
      <c r="B1143" s="83" t="s">
        <v>2095</v>
      </c>
      <c r="C1143" s="64"/>
      <c r="D1143" s="64"/>
      <c r="E1143" s="64"/>
      <c r="F1143" s="59" t="str">
        <f t="shared" si="34"/>
        <v/>
      </c>
      <c r="G1143" s="59" t="str">
        <f t="shared" si="35"/>
        <v/>
      </c>
    </row>
    <row r="1144" spans="1:7">
      <c r="A1144" s="38" t="s">
        <v>2096</v>
      </c>
      <c r="B1144" s="81" t="s">
        <v>2097</v>
      </c>
      <c r="C1144" s="59">
        <f>SUM(C1145,C1163,C1169,C1175)</f>
        <v>283</v>
      </c>
      <c r="D1144" s="59">
        <f>SUM(D1145,D1163,D1169,D1175)</f>
        <v>390</v>
      </c>
      <c r="E1144" s="59">
        <f>SUM(E1145,E1163,E1169,E1175)</f>
        <v>277</v>
      </c>
      <c r="F1144" s="59">
        <f t="shared" si="34"/>
        <v>97.9</v>
      </c>
      <c r="G1144" s="59">
        <f t="shared" si="35"/>
        <v>71</v>
      </c>
    </row>
    <row r="1145" spans="1:7">
      <c r="A1145" s="60" t="s">
        <v>2098</v>
      </c>
      <c r="B1145" s="82" t="s">
        <v>2099</v>
      </c>
      <c r="C1145" s="62">
        <f>SUM(C1146:C1162)</f>
        <v>283</v>
      </c>
      <c r="D1145" s="62">
        <f>SUM(D1146:D1162)</f>
        <v>390</v>
      </c>
      <c r="E1145" s="62">
        <f>SUM(E1146:E1162)</f>
        <v>277</v>
      </c>
      <c r="F1145" s="59">
        <f t="shared" si="34"/>
        <v>97.9</v>
      </c>
      <c r="G1145" s="59">
        <f t="shared" si="35"/>
        <v>71</v>
      </c>
    </row>
    <row r="1146" spans="1:7">
      <c r="A1146" s="41" t="s">
        <v>2100</v>
      </c>
      <c r="B1146" s="83" t="s">
        <v>93</v>
      </c>
      <c r="C1146" s="64">
        <v>129</v>
      </c>
      <c r="D1146" s="64">
        <v>156</v>
      </c>
      <c r="E1146" s="64">
        <v>276</v>
      </c>
      <c r="F1146" s="59">
        <f t="shared" si="34"/>
        <v>214</v>
      </c>
      <c r="G1146" s="59">
        <f t="shared" si="35"/>
        <v>176.9</v>
      </c>
    </row>
    <row r="1147" spans="1:7">
      <c r="A1147" s="41" t="s">
        <v>2101</v>
      </c>
      <c r="B1147" s="83" t="s">
        <v>95</v>
      </c>
      <c r="C1147" s="64">
        <v>9</v>
      </c>
      <c r="D1147" s="64">
        <v>9</v>
      </c>
      <c r="E1147" s="64">
        <v>1</v>
      </c>
      <c r="F1147" s="59">
        <f t="shared" si="34"/>
        <v>11.1</v>
      </c>
      <c r="G1147" s="59">
        <f t="shared" si="35"/>
        <v>11.1</v>
      </c>
    </row>
    <row r="1148" spans="1:7">
      <c r="A1148" s="41" t="s">
        <v>2102</v>
      </c>
      <c r="B1148" s="83" t="s">
        <v>97</v>
      </c>
      <c r="C1148" s="64"/>
      <c r="D1148" s="64"/>
      <c r="E1148" s="64"/>
      <c r="F1148" s="59" t="str">
        <f t="shared" si="34"/>
        <v/>
      </c>
      <c r="G1148" s="59" t="str">
        <f t="shared" si="35"/>
        <v/>
      </c>
    </row>
    <row r="1149" spans="1:7">
      <c r="A1149" s="41" t="s">
        <v>2103</v>
      </c>
      <c r="B1149" s="83" t="s">
        <v>2104</v>
      </c>
      <c r="C1149" s="64"/>
      <c r="D1149" s="64"/>
      <c r="E1149" s="64"/>
      <c r="F1149" s="59" t="str">
        <f t="shared" si="34"/>
        <v/>
      </c>
      <c r="G1149" s="59" t="str">
        <f t="shared" si="35"/>
        <v/>
      </c>
    </row>
    <row r="1150" spans="1:7">
      <c r="A1150" s="41" t="s">
        <v>2105</v>
      </c>
      <c r="B1150" s="83" t="s">
        <v>2106</v>
      </c>
      <c r="C1150" s="64"/>
      <c r="D1150" s="64"/>
      <c r="E1150" s="64"/>
      <c r="F1150" s="59" t="str">
        <f t="shared" si="34"/>
        <v/>
      </c>
      <c r="G1150" s="59" t="str">
        <f t="shared" si="35"/>
        <v/>
      </c>
    </row>
    <row r="1151" spans="1:7">
      <c r="A1151" s="41" t="s">
        <v>2107</v>
      </c>
      <c r="B1151" s="83" t="s">
        <v>2108</v>
      </c>
      <c r="C1151" s="64"/>
      <c r="D1151" s="64"/>
      <c r="E1151" s="64"/>
      <c r="F1151" s="59" t="str">
        <f t="shared" si="34"/>
        <v/>
      </c>
      <c r="G1151" s="59" t="str">
        <f t="shared" si="35"/>
        <v/>
      </c>
    </row>
    <row r="1152" spans="1:7">
      <c r="A1152" s="41" t="s">
        <v>2109</v>
      </c>
      <c r="B1152" s="83" t="s">
        <v>2110</v>
      </c>
      <c r="C1152" s="64"/>
      <c r="D1152" s="64"/>
      <c r="E1152" s="64"/>
      <c r="F1152" s="59" t="str">
        <f t="shared" si="34"/>
        <v/>
      </c>
      <c r="G1152" s="59" t="str">
        <f t="shared" si="35"/>
        <v/>
      </c>
    </row>
    <row r="1153" spans="1:7">
      <c r="A1153" s="41" t="s">
        <v>2111</v>
      </c>
      <c r="B1153" s="83" t="s">
        <v>2112</v>
      </c>
      <c r="C1153" s="64"/>
      <c r="D1153" s="64"/>
      <c r="E1153" s="64"/>
      <c r="F1153" s="59" t="str">
        <f t="shared" si="34"/>
        <v/>
      </c>
      <c r="G1153" s="59" t="str">
        <f t="shared" si="35"/>
        <v/>
      </c>
    </row>
    <row r="1154" spans="1:7">
      <c r="A1154" s="41" t="s">
        <v>2113</v>
      </c>
      <c r="B1154" s="83" t="s">
        <v>2114</v>
      </c>
      <c r="C1154" s="64"/>
      <c r="D1154" s="64"/>
      <c r="E1154" s="64"/>
      <c r="F1154" s="59" t="str">
        <f t="shared" si="34"/>
        <v/>
      </c>
      <c r="G1154" s="59" t="str">
        <f t="shared" si="35"/>
        <v/>
      </c>
    </row>
    <row r="1155" spans="1:7">
      <c r="A1155" s="41" t="s">
        <v>2115</v>
      </c>
      <c r="B1155" s="83" t="s">
        <v>2116</v>
      </c>
      <c r="C1155" s="64"/>
      <c r="D1155" s="64"/>
      <c r="E1155" s="64"/>
      <c r="F1155" s="59" t="str">
        <f t="shared" si="34"/>
        <v/>
      </c>
      <c r="G1155" s="59" t="str">
        <f t="shared" si="35"/>
        <v/>
      </c>
    </row>
    <row r="1156" spans="1:7">
      <c r="A1156" s="41" t="s">
        <v>2117</v>
      </c>
      <c r="B1156" s="83" t="s">
        <v>2118</v>
      </c>
      <c r="C1156" s="64"/>
      <c r="D1156" s="64"/>
      <c r="E1156" s="64"/>
      <c r="F1156" s="59" t="str">
        <f t="shared" si="34"/>
        <v/>
      </c>
      <c r="G1156" s="59" t="str">
        <f t="shared" si="35"/>
        <v/>
      </c>
    </row>
    <row r="1157" spans="1:7">
      <c r="A1157" s="41" t="s">
        <v>2119</v>
      </c>
      <c r="B1157" s="83" t="s">
        <v>2120</v>
      </c>
      <c r="C1157" s="64"/>
      <c r="D1157" s="64"/>
      <c r="E1157" s="64"/>
      <c r="F1157" s="59" t="str">
        <f t="shared" si="34"/>
        <v/>
      </c>
      <c r="G1157" s="59" t="str">
        <f t="shared" si="35"/>
        <v/>
      </c>
    </row>
    <row r="1158" spans="1:7">
      <c r="A1158" s="41" t="s">
        <v>2121</v>
      </c>
      <c r="B1158" s="83" t="s">
        <v>2122</v>
      </c>
      <c r="C1158" s="64"/>
      <c r="D1158" s="64"/>
      <c r="E1158" s="64"/>
      <c r="F1158" s="59" t="str">
        <f t="shared" ref="F1158:F1221" si="36">IF(C1158=0,"",ROUND(E1158/C1158*100,1))</f>
        <v/>
      </c>
      <c r="G1158" s="59" t="str">
        <f t="shared" ref="G1158:G1221" si="37">IF(D1158=0,"",ROUND(E1158/D1158*100,1))</f>
        <v/>
      </c>
    </row>
    <row r="1159" spans="1:7">
      <c r="A1159" s="41" t="s">
        <v>2123</v>
      </c>
      <c r="B1159" s="83" t="s">
        <v>2124</v>
      </c>
      <c r="C1159" s="64"/>
      <c r="D1159" s="64"/>
      <c r="E1159" s="64"/>
      <c r="F1159" s="59" t="str">
        <f t="shared" si="36"/>
        <v/>
      </c>
      <c r="G1159" s="59" t="str">
        <f t="shared" si="37"/>
        <v/>
      </c>
    </row>
    <row r="1160" spans="1:7">
      <c r="A1160" s="41" t="s">
        <v>2125</v>
      </c>
      <c r="B1160" s="83" t="s">
        <v>2126</v>
      </c>
      <c r="C1160" s="64"/>
      <c r="D1160" s="64"/>
      <c r="E1160" s="64"/>
      <c r="F1160" s="59" t="str">
        <f t="shared" si="36"/>
        <v/>
      </c>
      <c r="G1160" s="59" t="str">
        <f t="shared" si="37"/>
        <v/>
      </c>
    </row>
    <row r="1161" spans="1:7">
      <c r="A1161" s="41" t="s">
        <v>2127</v>
      </c>
      <c r="B1161" s="83" t="s">
        <v>111</v>
      </c>
      <c r="C1161" s="64"/>
      <c r="D1161" s="64"/>
      <c r="E1161" s="64"/>
      <c r="F1161" s="59" t="str">
        <f t="shared" si="36"/>
        <v/>
      </c>
      <c r="G1161" s="59" t="str">
        <f t="shared" si="37"/>
        <v/>
      </c>
    </row>
    <row r="1162" spans="1:7">
      <c r="A1162" s="41" t="s">
        <v>2128</v>
      </c>
      <c r="B1162" s="83" t="s">
        <v>2129</v>
      </c>
      <c r="C1162" s="64">
        <v>145</v>
      </c>
      <c r="D1162" s="64">
        <v>225</v>
      </c>
      <c r="E1162" s="64"/>
      <c r="F1162" s="59">
        <f t="shared" si="36"/>
        <v>0</v>
      </c>
      <c r="G1162" s="59">
        <f t="shared" si="37"/>
        <v>0</v>
      </c>
    </row>
    <row r="1163" spans="1:7">
      <c r="A1163" s="60" t="s">
        <v>2130</v>
      </c>
      <c r="B1163" s="82" t="s">
        <v>2131</v>
      </c>
      <c r="C1163" s="62">
        <f>SUM(C1164:C1168)</f>
        <v>0</v>
      </c>
      <c r="D1163" s="62">
        <f>SUM(D1164:D1168)</f>
        <v>0</v>
      </c>
      <c r="E1163" s="62">
        <f>SUM(E1164:E1168)</f>
        <v>0</v>
      </c>
      <c r="F1163" s="59" t="str">
        <f t="shared" si="36"/>
        <v/>
      </c>
      <c r="G1163" s="59" t="str">
        <f t="shared" si="37"/>
        <v/>
      </c>
    </row>
    <row r="1164" spans="1:7">
      <c r="A1164" s="41" t="s">
        <v>2132</v>
      </c>
      <c r="B1164" s="83" t="s">
        <v>2133</v>
      </c>
      <c r="C1164" s="64"/>
      <c r="D1164" s="64"/>
      <c r="E1164" s="64"/>
      <c r="F1164" s="59" t="str">
        <f t="shared" si="36"/>
        <v/>
      </c>
      <c r="G1164" s="59" t="str">
        <f t="shared" si="37"/>
        <v/>
      </c>
    </row>
    <row r="1165" spans="1:7">
      <c r="A1165" s="41" t="s">
        <v>2134</v>
      </c>
      <c r="B1165" s="83" t="s">
        <v>2135</v>
      </c>
      <c r="C1165" s="64"/>
      <c r="D1165" s="64"/>
      <c r="E1165" s="64"/>
      <c r="F1165" s="59" t="str">
        <f t="shared" si="36"/>
        <v/>
      </c>
      <c r="G1165" s="59" t="str">
        <f t="shared" si="37"/>
        <v/>
      </c>
    </row>
    <row r="1166" spans="1:7">
      <c r="A1166" s="41" t="s">
        <v>2136</v>
      </c>
      <c r="B1166" s="83" t="s">
        <v>2137</v>
      </c>
      <c r="C1166" s="64"/>
      <c r="D1166" s="64"/>
      <c r="E1166" s="64"/>
      <c r="F1166" s="59" t="str">
        <f t="shared" si="36"/>
        <v/>
      </c>
      <c r="G1166" s="59" t="str">
        <f t="shared" si="37"/>
        <v/>
      </c>
    </row>
    <row r="1167" spans="1:7">
      <c r="A1167" s="41" t="s">
        <v>2138</v>
      </c>
      <c r="B1167" s="83" t="s">
        <v>2139</v>
      </c>
      <c r="C1167" s="64"/>
      <c r="D1167" s="64"/>
      <c r="E1167" s="64"/>
      <c r="F1167" s="59" t="str">
        <f t="shared" si="36"/>
        <v/>
      </c>
      <c r="G1167" s="59" t="str">
        <f t="shared" si="37"/>
        <v/>
      </c>
    </row>
    <row r="1168" spans="1:7">
      <c r="A1168" s="41" t="s">
        <v>2140</v>
      </c>
      <c r="B1168" s="83" t="s">
        <v>2141</v>
      </c>
      <c r="C1168" s="64"/>
      <c r="D1168" s="64"/>
      <c r="E1168" s="64"/>
      <c r="F1168" s="59" t="str">
        <f t="shared" si="36"/>
        <v/>
      </c>
      <c r="G1168" s="59" t="str">
        <f t="shared" si="37"/>
        <v/>
      </c>
    </row>
    <row r="1169" spans="1:7">
      <c r="A1169" s="60" t="s">
        <v>2142</v>
      </c>
      <c r="B1169" s="82" t="s">
        <v>2143</v>
      </c>
      <c r="C1169" s="62">
        <f>SUM(C1170:C1174)</f>
        <v>0</v>
      </c>
      <c r="D1169" s="62">
        <f>SUM(D1170:D1174)</f>
        <v>0</v>
      </c>
      <c r="E1169" s="62">
        <f>SUM(E1170:E1174)</f>
        <v>0</v>
      </c>
      <c r="F1169" s="59" t="str">
        <f t="shared" si="36"/>
        <v/>
      </c>
      <c r="G1169" s="59" t="str">
        <f t="shared" si="37"/>
        <v/>
      </c>
    </row>
    <row r="1170" spans="1:7">
      <c r="A1170" s="41" t="s">
        <v>2144</v>
      </c>
      <c r="B1170" s="83" t="s">
        <v>2145</v>
      </c>
      <c r="C1170" s="64"/>
      <c r="D1170" s="64"/>
      <c r="E1170" s="64"/>
      <c r="F1170" s="59" t="str">
        <f t="shared" si="36"/>
        <v/>
      </c>
      <c r="G1170" s="59" t="str">
        <f t="shared" si="37"/>
        <v/>
      </c>
    </row>
    <row r="1171" spans="1:7">
      <c r="A1171" s="41" t="s">
        <v>2146</v>
      </c>
      <c r="B1171" s="83" t="s">
        <v>2147</v>
      </c>
      <c r="C1171" s="64"/>
      <c r="D1171" s="64"/>
      <c r="E1171" s="64"/>
      <c r="F1171" s="59" t="str">
        <f t="shared" si="36"/>
        <v/>
      </c>
      <c r="G1171" s="59" t="str">
        <f t="shared" si="37"/>
        <v/>
      </c>
    </row>
    <row r="1172" spans="1:7">
      <c r="A1172" s="41" t="s">
        <v>2148</v>
      </c>
      <c r="B1172" s="83" t="s">
        <v>2149</v>
      </c>
      <c r="C1172" s="64"/>
      <c r="D1172" s="64"/>
      <c r="E1172" s="64"/>
      <c r="F1172" s="59" t="str">
        <f t="shared" si="36"/>
        <v/>
      </c>
      <c r="G1172" s="59" t="str">
        <f t="shared" si="37"/>
        <v/>
      </c>
    </row>
    <row r="1173" spans="1:7">
      <c r="A1173" s="41" t="s">
        <v>2150</v>
      </c>
      <c r="B1173" s="83" t="s">
        <v>2151</v>
      </c>
      <c r="C1173" s="64"/>
      <c r="D1173" s="64"/>
      <c r="E1173" s="64"/>
      <c r="F1173" s="59" t="str">
        <f t="shared" si="36"/>
        <v/>
      </c>
      <c r="G1173" s="59" t="str">
        <f t="shared" si="37"/>
        <v/>
      </c>
    </row>
    <row r="1174" spans="1:7">
      <c r="A1174" s="41" t="s">
        <v>2152</v>
      </c>
      <c r="B1174" s="83" t="s">
        <v>2153</v>
      </c>
      <c r="C1174" s="64"/>
      <c r="D1174" s="64"/>
      <c r="E1174" s="64"/>
      <c r="F1174" s="59" t="str">
        <f t="shared" si="36"/>
        <v/>
      </c>
      <c r="G1174" s="59" t="str">
        <f t="shared" si="37"/>
        <v/>
      </c>
    </row>
    <row r="1175" spans="1:7">
      <c r="A1175" s="60" t="s">
        <v>2154</v>
      </c>
      <c r="B1175" s="82" t="s">
        <v>2155</v>
      </c>
      <c r="C1175" s="62">
        <f>SUM(C1176:C1187)</f>
        <v>0</v>
      </c>
      <c r="D1175" s="62">
        <f>SUM(D1176:D1187)</f>
        <v>0</v>
      </c>
      <c r="E1175" s="62">
        <f>SUM(E1176:E1187)</f>
        <v>0</v>
      </c>
      <c r="F1175" s="59" t="str">
        <f t="shared" si="36"/>
        <v/>
      </c>
      <c r="G1175" s="59" t="str">
        <f t="shared" si="37"/>
        <v/>
      </c>
    </row>
    <row r="1176" spans="1:7">
      <c r="A1176" s="41" t="s">
        <v>2156</v>
      </c>
      <c r="B1176" s="83" t="s">
        <v>2157</v>
      </c>
      <c r="C1176" s="64"/>
      <c r="D1176" s="64"/>
      <c r="E1176" s="64"/>
      <c r="F1176" s="59" t="str">
        <f t="shared" si="36"/>
        <v/>
      </c>
      <c r="G1176" s="59" t="str">
        <f t="shared" si="37"/>
        <v/>
      </c>
    </row>
    <row r="1177" spans="1:7">
      <c r="A1177" s="41" t="s">
        <v>2158</v>
      </c>
      <c r="B1177" s="83" t="s">
        <v>2159</v>
      </c>
      <c r="C1177" s="64"/>
      <c r="D1177" s="64"/>
      <c r="E1177" s="64"/>
      <c r="F1177" s="59" t="str">
        <f t="shared" si="36"/>
        <v/>
      </c>
      <c r="G1177" s="59" t="str">
        <f t="shared" si="37"/>
        <v/>
      </c>
    </row>
    <row r="1178" spans="1:7">
      <c r="A1178" s="41" t="s">
        <v>2160</v>
      </c>
      <c r="B1178" s="83" t="s">
        <v>2161</v>
      </c>
      <c r="C1178" s="64"/>
      <c r="D1178" s="64"/>
      <c r="E1178" s="64"/>
      <c r="F1178" s="59" t="str">
        <f t="shared" si="36"/>
        <v/>
      </c>
      <c r="G1178" s="59" t="str">
        <f t="shared" si="37"/>
        <v/>
      </c>
    </row>
    <row r="1179" spans="1:7">
      <c r="A1179" s="41" t="s">
        <v>2162</v>
      </c>
      <c r="B1179" s="83" t="s">
        <v>2163</v>
      </c>
      <c r="C1179" s="64"/>
      <c r="D1179" s="64"/>
      <c r="E1179" s="64"/>
      <c r="F1179" s="59" t="str">
        <f t="shared" si="36"/>
        <v/>
      </c>
      <c r="G1179" s="59" t="str">
        <f t="shared" si="37"/>
        <v/>
      </c>
    </row>
    <row r="1180" spans="1:7">
      <c r="A1180" s="41" t="s">
        <v>2164</v>
      </c>
      <c r="B1180" s="83" t="s">
        <v>2165</v>
      </c>
      <c r="C1180" s="64"/>
      <c r="D1180" s="64"/>
      <c r="E1180" s="64"/>
      <c r="F1180" s="59" t="str">
        <f t="shared" si="36"/>
        <v/>
      </c>
      <c r="G1180" s="59" t="str">
        <f t="shared" si="37"/>
        <v/>
      </c>
    </row>
    <row r="1181" spans="1:7">
      <c r="A1181" s="41" t="s">
        <v>2166</v>
      </c>
      <c r="B1181" s="83" t="s">
        <v>2167</v>
      </c>
      <c r="C1181" s="64"/>
      <c r="D1181" s="64"/>
      <c r="E1181" s="64"/>
      <c r="F1181" s="59" t="str">
        <f t="shared" si="36"/>
        <v/>
      </c>
      <c r="G1181" s="59" t="str">
        <f t="shared" si="37"/>
        <v/>
      </c>
    </row>
    <row r="1182" spans="1:7">
      <c r="A1182" s="41" t="s">
        <v>2168</v>
      </c>
      <c r="B1182" s="83" t="s">
        <v>2169</v>
      </c>
      <c r="C1182" s="64"/>
      <c r="D1182" s="64"/>
      <c r="E1182" s="64"/>
      <c r="F1182" s="59" t="str">
        <f t="shared" si="36"/>
        <v/>
      </c>
      <c r="G1182" s="59" t="str">
        <f t="shared" si="37"/>
        <v/>
      </c>
    </row>
    <row r="1183" spans="1:7">
      <c r="A1183" s="41" t="s">
        <v>2170</v>
      </c>
      <c r="B1183" s="83" t="s">
        <v>2171</v>
      </c>
      <c r="C1183" s="64"/>
      <c r="D1183" s="64"/>
      <c r="E1183" s="64"/>
      <c r="F1183" s="59" t="str">
        <f t="shared" si="36"/>
        <v/>
      </c>
      <c r="G1183" s="59" t="str">
        <f t="shared" si="37"/>
        <v/>
      </c>
    </row>
    <row r="1184" spans="1:7">
      <c r="A1184" s="41" t="s">
        <v>2172</v>
      </c>
      <c r="B1184" s="83" t="s">
        <v>2173</v>
      </c>
      <c r="C1184" s="64"/>
      <c r="D1184" s="64"/>
      <c r="E1184" s="64"/>
      <c r="F1184" s="59" t="str">
        <f t="shared" si="36"/>
        <v/>
      </c>
      <c r="G1184" s="59" t="str">
        <f t="shared" si="37"/>
        <v/>
      </c>
    </row>
    <row r="1185" spans="1:7">
      <c r="A1185" s="41" t="s">
        <v>2174</v>
      </c>
      <c r="B1185" s="83" t="s">
        <v>2175</v>
      </c>
      <c r="C1185" s="64"/>
      <c r="D1185" s="64"/>
      <c r="E1185" s="64"/>
      <c r="F1185" s="59" t="str">
        <f t="shared" si="36"/>
        <v/>
      </c>
      <c r="G1185" s="59" t="str">
        <f t="shared" si="37"/>
        <v/>
      </c>
    </row>
    <row r="1186" spans="1:7">
      <c r="A1186" s="41" t="s">
        <v>2176</v>
      </c>
      <c r="B1186" s="83" t="s">
        <v>2177</v>
      </c>
      <c r="C1186" s="64"/>
      <c r="D1186" s="64"/>
      <c r="E1186" s="64"/>
      <c r="F1186" s="59" t="str">
        <f t="shared" si="36"/>
        <v/>
      </c>
      <c r="G1186" s="59" t="str">
        <f t="shared" si="37"/>
        <v/>
      </c>
    </row>
    <row r="1187" spans="1:7">
      <c r="A1187" s="41" t="s">
        <v>2178</v>
      </c>
      <c r="B1187" s="83" t="s">
        <v>2179</v>
      </c>
      <c r="C1187" s="64"/>
      <c r="D1187" s="64"/>
      <c r="E1187" s="64"/>
      <c r="F1187" s="59" t="str">
        <f t="shared" si="36"/>
        <v/>
      </c>
      <c r="G1187" s="59" t="str">
        <f t="shared" si="37"/>
        <v/>
      </c>
    </row>
    <row r="1188" spans="1:7">
      <c r="A1188" s="38" t="s">
        <v>2180</v>
      </c>
      <c r="B1188" s="81" t="s">
        <v>2181</v>
      </c>
      <c r="C1188" s="59">
        <f>SUM(C1189,C1200,C1206,C1214,C1227,C1231,C1235)</f>
        <v>1457</v>
      </c>
      <c r="D1188" s="59">
        <f>SUM(D1189,D1200,D1206,D1214,D1227,D1231,D1235)</f>
        <v>1771</v>
      </c>
      <c r="E1188" s="59">
        <f>SUM(E1189,E1200,E1206,E1214,E1227,E1231,E1235)</f>
        <v>2079</v>
      </c>
      <c r="F1188" s="59">
        <f t="shared" si="36"/>
        <v>142.69999999999999</v>
      </c>
      <c r="G1188" s="59">
        <f t="shared" si="37"/>
        <v>117.4</v>
      </c>
    </row>
    <row r="1189" spans="1:7">
      <c r="A1189" s="60" t="s">
        <v>2182</v>
      </c>
      <c r="B1189" s="82" t="s">
        <v>2183</v>
      </c>
      <c r="C1189" s="62">
        <f>SUM(C1190:C1199)</f>
        <v>196</v>
      </c>
      <c r="D1189" s="62">
        <f>SUM(D1190:D1199)</f>
        <v>215</v>
      </c>
      <c r="E1189" s="62">
        <f>SUM(E1190:E1199)</f>
        <v>513</v>
      </c>
      <c r="F1189" s="59">
        <f t="shared" si="36"/>
        <v>261.7</v>
      </c>
      <c r="G1189" s="59">
        <f t="shared" si="37"/>
        <v>238.6</v>
      </c>
    </row>
    <row r="1190" spans="1:7">
      <c r="A1190" s="41" t="s">
        <v>2184</v>
      </c>
      <c r="B1190" s="83" t="s">
        <v>93</v>
      </c>
      <c r="C1190" s="64">
        <v>196</v>
      </c>
      <c r="D1190" s="64">
        <v>215</v>
      </c>
      <c r="E1190" s="64">
        <v>499</v>
      </c>
      <c r="F1190" s="59">
        <f t="shared" si="36"/>
        <v>254.6</v>
      </c>
      <c r="G1190" s="59">
        <f t="shared" si="37"/>
        <v>232.1</v>
      </c>
    </row>
    <row r="1191" spans="1:7">
      <c r="A1191" s="41" t="s">
        <v>2185</v>
      </c>
      <c r="B1191" s="83" t="s">
        <v>95</v>
      </c>
      <c r="C1191" s="64"/>
      <c r="D1191" s="64"/>
      <c r="E1191" s="64"/>
      <c r="F1191" s="59" t="str">
        <f t="shared" si="36"/>
        <v/>
      </c>
      <c r="G1191" s="59" t="str">
        <f t="shared" si="37"/>
        <v/>
      </c>
    </row>
    <row r="1192" spans="1:7">
      <c r="A1192" s="41" t="s">
        <v>2186</v>
      </c>
      <c r="B1192" s="83" t="s">
        <v>97</v>
      </c>
      <c r="C1192" s="64"/>
      <c r="D1192" s="64"/>
      <c r="E1192" s="64"/>
      <c r="F1192" s="59" t="str">
        <f t="shared" si="36"/>
        <v/>
      </c>
      <c r="G1192" s="59" t="str">
        <f t="shared" si="37"/>
        <v/>
      </c>
    </row>
    <row r="1193" spans="1:7">
      <c r="A1193" s="41" t="s">
        <v>2187</v>
      </c>
      <c r="B1193" s="83" t="s">
        <v>2188</v>
      </c>
      <c r="C1193" s="64"/>
      <c r="D1193" s="64"/>
      <c r="E1193" s="64">
        <v>14</v>
      </c>
      <c r="F1193" s="59" t="str">
        <f t="shared" si="36"/>
        <v/>
      </c>
      <c r="G1193" s="59" t="str">
        <f t="shared" si="37"/>
        <v/>
      </c>
    </row>
    <row r="1194" spans="1:7">
      <c r="A1194" s="41" t="s">
        <v>2189</v>
      </c>
      <c r="B1194" s="83" t="s">
        <v>2190</v>
      </c>
      <c r="C1194" s="64"/>
      <c r="D1194" s="64"/>
      <c r="E1194" s="64"/>
      <c r="F1194" s="59" t="str">
        <f t="shared" si="36"/>
        <v/>
      </c>
      <c r="G1194" s="59" t="str">
        <f t="shared" si="37"/>
        <v/>
      </c>
    </row>
    <row r="1195" spans="1:7">
      <c r="A1195" s="41" t="s">
        <v>2191</v>
      </c>
      <c r="B1195" s="83" t="s">
        <v>2192</v>
      </c>
      <c r="C1195" s="64"/>
      <c r="D1195" s="64"/>
      <c r="E1195" s="64"/>
      <c r="F1195" s="59" t="str">
        <f t="shared" si="36"/>
        <v/>
      </c>
      <c r="G1195" s="59" t="str">
        <f t="shared" si="37"/>
        <v/>
      </c>
    </row>
    <row r="1196" spans="1:7">
      <c r="A1196" s="41" t="s">
        <v>2193</v>
      </c>
      <c r="B1196" s="83" t="s">
        <v>2194</v>
      </c>
      <c r="C1196" s="64"/>
      <c r="D1196" s="64"/>
      <c r="E1196" s="64"/>
      <c r="F1196" s="59" t="str">
        <f t="shared" si="36"/>
        <v/>
      </c>
      <c r="G1196" s="59" t="str">
        <f t="shared" si="37"/>
        <v/>
      </c>
    </row>
    <row r="1197" spans="1:7">
      <c r="A1197" s="41" t="s">
        <v>2195</v>
      </c>
      <c r="B1197" s="83" t="s">
        <v>2196</v>
      </c>
      <c r="C1197" s="64"/>
      <c r="D1197" s="64"/>
      <c r="E1197" s="64"/>
      <c r="F1197" s="59" t="str">
        <f t="shared" si="36"/>
        <v/>
      </c>
      <c r="G1197" s="59" t="str">
        <f t="shared" si="37"/>
        <v/>
      </c>
    </row>
    <row r="1198" spans="1:7">
      <c r="A1198" s="41" t="s">
        <v>2197</v>
      </c>
      <c r="B1198" s="83" t="s">
        <v>111</v>
      </c>
      <c r="C1198" s="64"/>
      <c r="D1198" s="64"/>
      <c r="E1198" s="64"/>
      <c r="F1198" s="59" t="str">
        <f t="shared" si="36"/>
        <v/>
      </c>
      <c r="G1198" s="59" t="str">
        <f t="shared" si="37"/>
        <v/>
      </c>
    </row>
    <row r="1199" spans="1:7">
      <c r="A1199" s="41" t="s">
        <v>2198</v>
      </c>
      <c r="B1199" s="83" t="s">
        <v>2199</v>
      </c>
      <c r="C1199" s="64"/>
      <c r="D1199" s="64"/>
      <c r="E1199" s="64"/>
      <c r="F1199" s="59" t="str">
        <f t="shared" si="36"/>
        <v/>
      </c>
      <c r="G1199" s="59" t="str">
        <f t="shared" si="37"/>
        <v/>
      </c>
    </row>
    <row r="1200" spans="1:7">
      <c r="A1200" s="60" t="s">
        <v>2200</v>
      </c>
      <c r="B1200" s="82" t="s">
        <v>2201</v>
      </c>
      <c r="C1200" s="62">
        <f>SUM(C1201:C1205)</f>
        <v>984</v>
      </c>
      <c r="D1200" s="62">
        <f>SUM(D1201:D1205)</f>
        <v>1261</v>
      </c>
      <c r="E1200" s="62">
        <f>SUM(E1201:E1205)</f>
        <v>1466</v>
      </c>
      <c r="F1200" s="59">
        <f t="shared" si="36"/>
        <v>149</v>
      </c>
      <c r="G1200" s="59">
        <f t="shared" si="37"/>
        <v>116.3</v>
      </c>
    </row>
    <row r="1201" spans="1:7">
      <c r="A1201" s="41" t="s">
        <v>2202</v>
      </c>
      <c r="B1201" s="83" t="s">
        <v>93</v>
      </c>
      <c r="C1201" s="64">
        <v>984</v>
      </c>
      <c r="D1201" s="64">
        <v>1149</v>
      </c>
      <c r="E1201" s="64"/>
      <c r="F1201" s="59">
        <f t="shared" si="36"/>
        <v>0</v>
      </c>
      <c r="G1201" s="59">
        <f t="shared" si="37"/>
        <v>0</v>
      </c>
    </row>
    <row r="1202" spans="1:7">
      <c r="A1202" s="41" t="s">
        <v>2203</v>
      </c>
      <c r="B1202" s="83" t="s">
        <v>95</v>
      </c>
      <c r="C1202" s="64"/>
      <c r="D1202" s="64"/>
      <c r="E1202" s="64"/>
      <c r="F1202" s="59" t="str">
        <f t="shared" si="36"/>
        <v/>
      </c>
      <c r="G1202" s="59" t="str">
        <f t="shared" si="37"/>
        <v/>
      </c>
    </row>
    <row r="1203" spans="1:7">
      <c r="A1203" s="41" t="s">
        <v>2204</v>
      </c>
      <c r="B1203" s="83" t="s">
        <v>97</v>
      </c>
      <c r="C1203" s="64"/>
      <c r="D1203" s="64"/>
      <c r="E1203" s="64"/>
      <c r="F1203" s="59" t="str">
        <f t="shared" si="36"/>
        <v/>
      </c>
      <c r="G1203" s="59" t="str">
        <f t="shared" si="37"/>
        <v/>
      </c>
    </row>
    <row r="1204" spans="1:7">
      <c r="A1204" s="41" t="s">
        <v>2205</v>
      </c>
      <c r="B1204" s="83" t="s">
        <v>2206</v>
      </c>
      <c r="C1204" s="64"/>
      <c r="D1204" s="64"/>
      <c r="E1204" s="64">
        <v>1466</v>
      </c>
      <c r="F1204" s="59" t="str">
        <f t="shared" si="36"/>
        <v/>
      </c>
      <c r="G1204" s="59" t="str">
        <f t="shared" si="37"/>
        <v/>
      </c>
    </row>
    <row r="1205" spans="1:7">
      <c r="A1205" s="41" t="s">
        <v>2207</v>
      </c>
      <c r="B1205" s="83" t="s">
        <v>2208</v>
      </c>
      <c r="C1205" s="64"/>
      <c r="D1205" s="64">
        <v>112</v>
      </c>
      <c r="E1205" s="64"/>
      <c r="F1205" s="59" t="str">
        <f t="shared" si="36"/>
        <v/>
      </c>
      <c r="G1205" s="59">
        <f t="shared" si="37"/>
        <v>0</v>
      </c>
    </row>
    <row r="1206" spans="1:7">
      <c r="A1206" s="60" t="s">
        <v>2209</v>
      </c>
      <c r="B1206" s="82" t="s">
        <v>2210</v>
      </c>
      <c r="C1206" s="62">
        <f>SUM(C1207:C1213)</f>
        <v>0</v>
      </c>
      <c r="D1206" s="62">
        <f>SUM(D1207:D1213)</f>
        <v>0</v>
      </c>
      <c r="E1206" s="62">
        <f>SUM(E1207:E1213)</f>
        <v>0</v>
      </c>
      <c r="F1206" s="59" t="str">
        <f t="shared" si="36"/>
        <v/>
      </c>
      <c r="G1206" s="59" t="str">
        <f t="shared" si="37"/>
        <v/>
      </c>
    </row>
    <row r="1207" spans="1:7">
      <c r="A1207" s="41" t="s">
        <v>2211</v>
      </c>
      <c r="B1207" s="83" t="s">
        <v>93</v>
      </c>
      <c r="C1207" s="64"/>
      <c r="D1207" s="64"/>
      <c r="E1207" s="64"/>
      <c r="F1207" s="59" t="str">
        <f t="shared" si="36"/>
        <v/>
      </c>
      <c r="G1207" s="59" t="str">
        <f t="shared" si="37"/>
        <v/>
      </c>
    </row>
    <row r="1208" spans="1:7">
      <c r="A1208" s="41" t="s">
        <v>2212</v>
      </c>
      <c r="B1208" s="83" t="s">
        <v>95</v>
      </c>
      <c r="C1208" s="64"/>
      <c r="D1208" s="64"/>
      <c r="E1208" s="64"/>
      <c r="F1208" s="59" t="str">
        <f t="shared" si="36"/>
        <v/>
      </c>
      <c r="G1208" s="59" t="str">
        <f t="shared" si="37"/>
        <v/>
      </c>
    </row>
    <row r="1209" spans="1:7">
      <c r="A1209" s="41" t="s">
        <v>2213</v>
      </c>
      <c r="B1209" s="83" t="s">
        <v>97</v>
      </c>
      <c r="C1209" s="64"/>
      <c r="D1209" s="64"/>
      <c r="E1209" s="64"/>
      <c r="F1209" s="59" t="str">
        <f t="shared" si="36"/>
        <v/>
      </c>
      <c r="G1209" s="59" t="str">
        <f t="shared" si="37"/>
        <v/>
      </c>
    </row>
    <row r="1210" spans="1:7">
      <c r="A1210" s="41" t="s">
        <v>2214</v>
      </c>
      <c r="B1210" s="83" t="s">
        <v>2215</v>
      </c>
      <c r="C1210" s="64"/>
      <c r="D1210" s="64"/>
      <c r="E1210" s="64"/>
      <c r="F1210" s="59" t="str">
        <f t="shared" si="36"/>
        <v/>
      </c>
      <c r="G1210" s="59" t="str">
        <f t="shared" si="37"/>
        <v/>
      </c>
    </row>
    <row r="1211" spans="1:7">
      <c r="A1211" s="41" t="s">
        <v>2216</v>
      </c>
      <c r="B1211" s="83" t="s">
        <v>2217</v>
      </c>
      <c r="C1211" s="64"/>
      <c r="D1211" s="64"/>
      <c r="E1211" s="64"/>
      <c r="F1211" s="59" t="str">
        <f t="shared" si="36"/>
        <v/>
      </c>
      <c r="G1211" s="59" t="str">
        <f t="shared" si="37"/>
        <v/>
      </c>
    </row>
    <row r="1212" spans="1:7">
      <c r="A1212" s="41" t="s">
        <v>2218</v>
      </c>
      <c r="B1212" s="83" t="s">
        <v>111</v>
      </c>
      <c r="C1212" s="64"/>
      <c r="D1212" s="64"/>
      <c r="E1212" s="64"/>
      <c r="F1212" s="59" t="str">
        <f t="shared" si="36"/>
        <v/>
      </c>
      <c r="G1212" s="59" t="str">
        <f t="shared" si="37"/>
        <v/>
      </c>
    </row>
    <row r="1213" spans="1:7">
      <c r="A1213" s="41" t="s">
        <v>2219</v>
      </c>
      <c r="B1213" s="83" t="s">
        <v>2220</v>
      </c>
      <c r="C1213" s="64"/>
      <c r="D1213" s="64"/>
      <c r="E1213" s="64"/>
      <c r="F1213" s="59" t="str">
        <f t="shared" si="36"/>
        <v/>
      </c>
      <c r="G1213" s="59" t="str">
        <f t="shared" si="37"/>
        <v/>
      </c>
    </row>
    <row r="1214" spans="1:7">
      <c r="A1214" s="60" t="s">
        <v>2221</v>
      </c>
      <c r="B1214" s="82" t="s">
        <v>2222</v>
      </c>
      <c r="C1214" s="62">
        <f>SUM(C1215:C1226)</f>
        <v>0</v>
      </c>
      <c r="D1214" s="62">
        <f>SUM(D1215:D1226)</f>
        <v>0</v>
      </c>
      <c r="E1214" s="62">
        <f>SUM(E1215:E1226)</f>
        <v>0</v>
      </c>
      <c r="F1214" s="59" t="str">
        <f t="shared" si="36"/>
        <v/>
      </c>
      <c r="G1214" s="59" t="str">
        <f t="shared" si="37"/>
        <v/>
      </c>
    </row>
    <row r="1215" spans="1:7">
      <c r="A1215" s="41" t="s">
        <v>2223</v>
      </c>
      <c r="B1215" s="83" t="s">
        <v>93</v>
      </c>
      <c r="C1215" s="64"/>
      <c r="D1215" s="64"/>
      <c r="E1215" s="64"/>
      <c r="F1215" s="59" t="str">
        <f t="shared" si="36"/>
        <v/>
      </c>
      <c r="G1215" s="59" t="str">
        <f t="shared" si="37"/>
        <v/>
      </c>
    </row>
    <row r="1216" spans="1:7">
      <c r="A1216" s="41" t="s">
        <v>2224</v>
      </c>
      <c r="B1216" s="83" t="s">
        <v>95</v>
      </c>
      <c r="C1216" s="64"/>
      <c r="D1216" s="64"/>
      <c r="E1216" s="64"/>
      <c r="F1216" s="59" t="str">
        <f t="shared" si="36"/>
        <v/>
      </c>
      <c r="G1216" s="59" t="str">
        <f t="shared" si="37"/>
        <v/>
      </c>
    </row>
    <row r="1217" spans="1:7">
      <c r="A1217" s="41" t="s">
        <v>2225</v>
      </c>
      <c r="B1217" s="83" t="s">
        <v>97</v>
      </c>
      <c r="C1217" s="64"/>
      <c r="D1217" s="64"/>
      <c r="E1217" s="64"/>
      <c r="F1217" s="59" t="str">
        <f t="shared" si="36"/>
        <v/>
      </c>
      <c r="G1217" s="59" t="str">
        <f t="shared" si="37"/>
        <v/>
      </c>
    </row>
    <row r="1218" spans="1:7">
      <c r="A1218" s="41" t="s">
        <v>2226</v>
      </c>
      <c r="B1218" s="83" t="s">
        <v>2227</v>
      </c>
      <c r="C1218" s="64"/>
      <c r="D1218" s="64"/>
      <c r="E1218" s="64"/>
      <c r="F1218" s="59" t="str">
        <f t="shared" si="36"/>
        <v/>
      </c>
      <c r="G1218" s="59" t="str">
        <f t="shared" si="37"/>
        <v/>
      </c>
    </row>
    <row r="1219" spans="1:7">
      <c r="A1219" s="41" t="s">
        <v>2228</v>
      </c>
      <c r="B1219" s="83" t="s">
        <v>2229</v>
      </c>
      <c r="C1219" s="64"/>
      <c r="D1219" s="64"/>
      <c r="E1219" s="64"/>
      <c r="F1219" s="59" t="str">
        <f t="shared" si="36"/>
        <v/>
      </c>
      <c r="G1219" s="59" t="str">
        <f t="shared" si="37"/>
        <v/>
      </c>
    </row>
    <row r="1220" spans="1:7">
      <c r="A1220" s="41" t="s">
        <v>2230</v>
      </c>
      <c r="B1220" s="83" t="s">
        <v>2231</v>
      </c>
      <c r="C1220" s="64"/>
      <c r="D1220" s="64"/>
      <c r="E1220" s="64"/>
      <c r="F1220" s="59" t="str">
        <f t="shared" si="36"/>
        <v/>
      </c>
      <c r="G1220" s="59" t="str">
        <f t="shared" si="37"/>
        <v/>
      </c>
    </row>
    <row r="1221" spans="1:7">
      <c r="A1221" s="41" t="s">
        <v>2232</v>
      </c>
      <c r="B1221" s="83" t="s">
        <v>2233</v>
      </c>
      <c r="C1221" s="64"/>
      <c r="D1221" s="64"/>
      <c r="E1221" s="64"/>
      <c r="F1221" s="59" t="str">
        <f t="shared" si="36"/>
        <v/>
      </c>
      <c r="G1221" s="59" t="str">
        <f t="shared" si="37"/>
        <v/>
      </c>
    </row>
    <row r="1222" spans="1:7">
      <c r="A1222" s="41" t="s">
        <v>2234</v>
      </c>
      <c r="B1222" s="83" t="s">
        <v>2235</v>
      </c>
      <c r="C1222" s="64"/>
      <c r="D1222" s="64"/>
      <c r="E1222" s="64"/>
      <c r="F1222" s="59" t="str">
        <f t="shared" ref="F1222:F1247" si="38">IF(C1222=0,"",ROUND(E1222/C1222*100,1))</f>
        <v/>
      </c>
      <c r="G1222" s="59" t="str">
        <f t="shared" ref="G1222:G1247" si="39">IF(D1222=0,"",ROUND(E1222/D1222*100,1))</f>
        <v/>
      </c>
    </row>
    <row r="1223" spans="1:7">
      <c r="A1223" s="41" t="s">
        <v>2236</v>
      </c>
      <c r="B1223" s="83" t="s">
        <v>2237</v>
      </c>
      <c r="C1223" s="64"/>
      <c r="D1223" s="64"/>
      <c r="E1223" s="64"/>
      <c r="F1223" s="59" t="str">
        <f t="shared" si="38"/>
        <v/>
      </c>
      <c r="G1223" s="59" t="str">
        <f t="shared" si="39"/>
        <v/>
      </c>
    </row>
    <row r="1224" spans="1:7">
      <c r="A1224" s="41" t="s">
        <v>2238</v>
      </c>
      <c r="B1224" s="83" t="s">
        <v>2239</v>
      </c>
      <c r="C1224" s="64"/>
      <c r="D1224" s="64"/>
      <c r="E1224" s="64"/>
      <c r="F1224" s="59" t="str">
        <f t="shared" si="38"/>
        <v/>
      </c>
      <c r="G1224" s="59" t="str">
        <f t="shared" si="39"/>
        <v/>
      </c>
    </row>
    <row r="1225" spans="1:7">
      <c r="A1225" s="41" t="s">
        <v>2240</v>
      </c>
      <c r="B1225" s="83" t="s">
        <v>2241</v>
      </c>
      <c r="C1225" s="64"/>
      <c r="D1225" s="64"/>
      <c r="E1225" s="64"/>
      <c r="F1225" s="59" t="str">
        <f t="shared" si="38"/>
        <v/>
      </c>
      <c r="G1225" s="59" t="str">
        <f t="shared" si="39"/>
        <v/>
      </c>
    </row>
    <row r="1226" spans="1:7">
      <c r="A1226" s="41" t="s">
        <v>2242</v>
      </c>
      <c r="B1226" s="83" t="s">
        <v>2243</v>
      </c>
      <c r="C1226" s="64"/>
      <c r="D1226" s="64"/>
      <c r="E1226" s="64"/>
      <c r="F1226" s="59" t="str">
        <f t="shared" si="38"/>
        <v/>
      </c>
      <c r="G1226" s="59" t="str">
        <f t="shared" si="39"/>
        <v/>
      </c>
    </row>
    <row r="1227" spans="1:7">
      <c r="A1227" s="60" t="s">
        <v>2244</v>
      </c>
      <c r="B1227" s="82" t="s">
        <v>2245</v>
      </c>
      <c r="C1227" s="62">
        <f>SUM(C1228:C1230)</f>
        <v>0</v>
      </c>
      <c r="D1227" s="62">
        <f>SUM(D1228:D1230)</f>
        <v>0</v>
      </c>
      <c r="E1227" s="62">
        <f>SUM(E1228:E1230)</f>
        <v>0</v>
      </c>
      <c r="F1227" s="59" t="str">
        <f t="shared" si="38"/>
        <v/>
      </c>
      <c r="G1227" s="59" t="str">
        <f t="shared" si="39"/>
        <v/>
      </c>
    </row>
    <row r="1228" spans="1:7">
      <c r="A1228" s="41" t="s">
        <v>2246</v>
      </c>
      <c r="B1228" s="83" t="s">
        <v>2247</v>
      </c>
      <c r="C1228" s="64"/>
      <c r="D1228" s="64"/>
      <c r="E1228" s="64"/>
      <c r="F1228" s="59" t="str">
        <f t="shared" si="38"/>
        <v/>
      </c>
      <c r="G1228" s="59" t="str">
        <f t="shared" si="39"/>
        <v/>
      </c>
    </row>
    <row r="1229" spans="1:7">
      <c r="A1229" s="41" t="s">
        <v>2248</v>
      </c>
      <c r="B1229" s="83" t="s">
        <v>2249</v>
      </c>
      <c r="C1229" s="64"/>
      <c r="D1229" s="64"/>
      <c r="E1229" s="64"/>
      <c r="F1229" s="59" t="str">
        <f t="shared" si="38"/>
        <v/>
      </c>
      <c r="G1229" s="59" t="str">
        <f t="shared" si="39"/>
        <v/>
      </c>
    </row>
    <row r="1230" spans="1:7">
      <c r="A1230" s="41" t="s">
        <v>2250</v>
      </c>
      <c r="B1230" s="83" t="s">
        <v>2251</v>
      </c>
      <c r="C1230" s="64"/>
      <c r="D1230" s="64"/>
      <c r="E1230" s="64"/>
      <c r="F1230" s="59" t="str">
        <f t="shared" si="38"/>
        <v/>
      </c>
      <c r="G1230" s="59" t="str">
        <f t="shared" si="39"/>
        <v/>
      </c>
    </row>
    <row r="1231" spans="1:7">
      <c r="A1231" s="60" t="s">
        <v>2252</v>
      </c>
      <c r="B1231" s="82" t="s">
        <v>2253</v>
      </c>
      <c r="C1231" s="62">
        <f>SUM(C1232:C1234)</f>
        <v>277</v>
      </c>
      <c r="D1231" s="62">
        <f>SUM(D1232:D1234)</f>
        <v>295</v>
      </c>
      <c r="E1231" s="62">
        <f>SUM(E1232:E1234)</f>
        <v>100</v>
      </c>
      <c r="F1231" s="59">
        <f t="shared" si="38"/>
        <v>36.1</v>
      </c>
      <c r="G1231" s="59">
        <f t="shared" si="39"/>
        <v>33.9</v>
      </c>
    </row>
    <row r="1232" spans="1:7">
      <c r="A1232" s="41" t="s">
        <v>2254</v>
      </c>
      <c r="B1232" s="83" t="s">
        <v>2255</v>
      </c>
      <c r="C1232" s="64">
        <v>2</v>
      </c>
      <c r="D1232" s="64">
        <v>295</v>
      </c>
      <c r="E1232" s="64">
        <v>100</v>
      </c>
      <c r="F1232" s="59">
        <f t="shared" si="38"/>
        <v>5000</v>
      </c>
      <c r="G1232" s="59">
        <f t="shared" si="39"/>
        <v>33.9</v>
      </c>
    </row>
    <row r="1233" spans="1:7">
      <c r="A1233" s="41" t="s">
        <v>2256</v>
      </c>
      <c r="B1233" s="83" t="s">
        <v>2257</v>
      </c>
      <c r="C1233" s="64"/>
      <c r="D1233" s="64"/>
      <c r="E1233" s="64"/>
      <c r="F1233" s="59" t="str">
        <f t="shared" si="38"/>
        <v/>
      </c>
      <c r="G1233" s="59" t="str">
        <f t="shared" si="39"/>
        <v/>
      </c>
    </row>
    <row r="1234" spans="1:7">
      <c r="A1234" s="41" t="s">
        <v>2258</v>
      </c>
      <c r="B1234" s="83" t="s">
        <v>2259</v>
      </c>
      <c r="C1234" s="64">
        <v>275</v>
      </c>
      <c r="D1234" s="64"/>
      <c r="E1234" s="64"/>
      <c r="F1234" s="59">
        <f t="shared" si="38"/>
        <v>0</v>
      </c>
      <c r="G1234" s="59" t="str">
        <f t="shared" si="39"/>
        <v/>
      </c>
    </row>
    <row r="1235" spans="1:7">
      <c r="A1235" s="74" t="s">
        <v>2260</v>
      </c>
      <c r="B1235" s="80" t="s">
        <v>2261</v>
      </c>
      <c r="C1235" s="76"/>
      <c r="D1235" s="76"/>
      <c r="E1235" s="76"/>
      <c r="F1235" s="59" t="str">
        <f t="shared" si="38"/>
        <v/>
      </c>
      <c r="G1235" s="59" t="str">
        <f t="shared" si="39"/>
        <v/>
      </c>
    </row>
    <row r="1236" spans="1:7">
      <c r="A1236" s="74" t="s">
        <v>2262</v>
      </c>
      <c r="B1236" s="80" t="s">
        <v>2263</v>
      </c>
      <c r="C1236" s="76">
        <v>3000</v>
      </c>
      <c r="D1236" s="76"/>
      <c r="E1236" s="76">
        <v>3000</v>
      </c>
      <c r="F1236" s="59">
        <f t="shared" si="38"/>
        <v>100</v>
      </c>
      <c r="G1236" s="59" t="str">
        <f t="shared" si="39"/>
        <v/>
      </c>
    </row>
    <row r="1237" spans="1:7">
      <c r="A1237" s="38" t="s">
        <v>2264</v>
      </c>
      <c r="B1237" s="58" t="s">
        <v>2265</v>
      </c>
      <c r="C1237" s="59">
        <f>SUM(C1238,C1239)</f>
        <v>301</v>
      </c>
      <c r="D1237" s="59">
        <f>SUM(D1238,D1239)</f>
        <v>2222</v>
      </c>
      <c r="E1237" s="59">
        <f>SUM(E1238,E1239)</f>
        <v>139</v>
      </c>
      <c r="F1237" s="59">
        <f t="shared" si="38"/>
        <v>46.2</v>
      </c>
      <c r="G1237" s="59">
        <f t="shared" si="39"/>
        <v>6.3</v>
      </c>
    </row>
    <row r="1238" spans="1:7">
      <c r="A1238" s="74" t="s">
        <v>2266</v>
      </c>
      <c r="B1238" s="79" t="s">
        <v>2267</v>
      </c>
      <c r="C1238" s="76"/>
      <c r="D1238" s="76"/>
      <c r="E1238" s="76"/>
      <c r="F1238" s="59" t="str">
        <f t="shared" si="38"/>
        <v/>
      </c>
      <c r="G1238" s="59" t="str">
        <f t="shared" si="39"/>
        <v/>
      </c>
    </row>
    <row r="1239" spans="1:7">
      <c r="A1239" s="74" t="s">
        <v>2268</v>
      </c>
      <c r="B1239" s="79" t="s">
        <v>1974</v>
      </c>
      <c r="C1239" s="76">
        <v>301</v>
      </c>
      <c r="D1239" s="76">
        <v>2222</v>
      </c>
      <c r="E1239" s="76">
        <v>139</v>
      </c>
      <c r="F1239" s="59">
        <f t="shared" si="38"/>
        <v>46.2</v>
      </c>
      <c r="G1239" s="59">
        <f t="shared" si="39"/>
        <v>6.3</v>
      </c>
    </row>
    <row r="1240" spans="1:7">
      <c r="A1240" s="38" t="s">
        <v>2269</v>
      </c>
      <c r="B1240" s="81" t="s">
        <v>2270</v>
      </c>
      <c r="C1240" s="59">
        <f>SUM(C1241)</f>
        <v>1700</v>
      </c>
      <c r="D1240" s="59">
        <f>SUM(D1241)</f>
        <v>1576</v>
      </c>
      <c r="E1240" s="59">
        <f>SUM(E1241)</f>
        <v>2000</v>
      </c>
      <c r="F1240" s="59">
        <f t="shared" si="38"/>
        <v>117.6</v>
      </c>
      <c r="G1240" s="59">
        <f t="shared" si="39"/>
        <v>126.9</v>
      </c>
    </row>
    <row r="1241" spans="1:7">
      <c r="A1241" s="60" t="s">
        <v>2271</v>
      </c>
      <c r="B1241" s="82" t="s">
        <v>2272</v>
      </c>
      <c r="C1241" s="62">
        <f>SUM(C1242:C1245)</f>
        <v>1700</v>
      </c>
      <c r="D1241" s="62">
        <f>SUM(D1242:D1245)</f>
        <v>1576</v>
      </c>
      <c r="E1241" s="62">
        <f>SUM(E1242:E1245)</f>
        <v>2000</v>
      </c>
      <c r="F1241" s="59">
        <f t="shared" si="38"/>
        <v>117.6</v>
      </c>
      <c r="G1241" s="59">
        <f t="shared" si="39"/>
        <v>126.9</v>
      </c>
    </row>
    <row r="1242" spans="1:7">
      <c r="A1242" s="41" t="s">
        <v>2273</v>
      </c>
      <c r="B1242" s="83" t="s">
        <v>2274</v>
      </c>
      <c r="C1242" s="64">
        <v>1700</v>
      </c>
      <c r="D1242" s="64">
        <v>1576</v>
      </c>
      <c r="E1242" s="64">
        <v>2000</v>
      </c>
      <c r="F1242" s="59">
        <f t="shared" si="38"/>
        <v>117.6</v>
      </c>
      <c r="G1242" s="59">
        <f t="shared" si="39"/>
        <v>126.9</v>
      </c>
    </row>
    <row r="1243" spans="1:7">
      <c r="A1243" s="41" t="s">
        <v>2275</v>
      </c>
      <c r="B1243" s="83" t="s">
        <v>2276</v>
      </c>
      <c r="C1243" s="64"/>
      <c r="D1243" s="64"/>
      <c r="E1243" s="64"/>
      <c r="F1243" s="59" t="str">
        <f t="shared" si="38"/>
        <v/>
      </c>
      <c r="G1243" s="59" t="str">
        <f t="shared" si="39"/>
        <v/>
      </c>
    </row>
    <row r="1244" spans="1:7">
      <c r="A1244" s="41" t="s">
        <v>2277</v>
      </c>
      <c r="B1244" s="83" t="s">
        <v>2278</v>
      </c>
      <c r="C1244" s="64"/>
      <c r="D1244" s="64"/>
      <c r="E1244" s="64"/>
      <c r="F1244" s="59" t="str">
        <f t="shared" si="38"/>
        <v/>
      </c>
      <c r="G1244" s="59" t="str">
        <f t="shared" si="39"/>
        <v/>
      </c>
    </row>
    <row r="1245" spans="1:7">
      <c r="A1245" s="41" t="s">
        <v>2279</v>
      </c>
      <c r="B1245" s="83" t="s">
        <v>2280</v>
      </c>
      <c r="C1245" s="64"/>
      <c r="D1245" s="64"/>
      <c r="E1245" s="64"/>
      <c r="F1245" s="59" t="str">
        <f t="shared" si="38"/>
        <v/>
      </c>
      <c r="G1245" s="59" t="str">
        <f t="shared" si="39"/>
        <v/>
      </c>
    </row>
    <row r="1246" spans="1:7">
      <c r="A1246" s="38" t="s">
        <v>2281</v>
      </c>
      <c r="B1246" s="58" t="s">
        <v>2282</v>
      </c>
      <c r="C1246" s="59">
        <f>SUM(C1247)</f>
        <v>0</v>
      </c>
      <c r="D1246" s="59">
        <f>SUM(D1247)</f>
        <v>0</v>
      </c>
      <c r="E1246" s="59">
        <f>SUM(E1247)</f>
        <v>0</v>
      </c>
      <c r="F1246" s="59" t="str">
        <f t="shared" si="38"/>
        <v/>
      </c>
      <c r="G1246" s="59" t="str">
        <f t="shared" si="39"/>
        <v/>
      </c>
    </row>
    <row r="1247" spans="1:7">
      <c r="A1247" s="74" t="s">
        <v>2283</v>
      </c>
      <c r="B1247" s="79" t="s">
        <v>2284</v>
      </c>
      <c r="C1247" s="76"/>
      <c r="D1247" s="76"/>
      <c r="E1247" s="76"/>
      <c r="F1247" s="59" t="str">
        <f t="shared" si="38"/>
        <v/>
      </c>
      <c r="G1247" s="59" t="str">
        <f t="shared" si="39"/>
        <v/>
      </c>
    </row>
    <row r="1248" spans="1:7">
      <c r="A1248" s="46"/>
      <c r="B1248" s="66"/>
      <c r="C1248" s="64"/>
      <c r="D1248" s="64"/>
      <c r="E1248" s="64"/>
      <c r="F1248" s="64"/>
      <c r="G1248" s="64"/>
    </row>
    <row r="1249" spans="1:7">
      <c r="A1249" s="46"/>
      <c r="B1249" s="66"/>
      <c r="C1249" s="64"/>
      <c r="D1249" s="64"/>
      <c r="E1249" s="64"/>
      <c r="F1249" s="64"/>
      <c r="G1249" s="64"/>
    </row>
    <row r="1250" spans="1:7">
      <c r="A1250" s="84"/>
      <c r="B1250" s="85" t="s">
        <v>2285</v>
      </c>
      <c r="C1250" s="59">
        <f>SUM(C6,C235,C239,C249,C339,C390,C446,C503,C629,C700,C772,C791,C898,C956,C1020,C1040,C1070,C1080,C1124,C1144,C1188,C1236,C1237,C1240,C1246)</f>
        <v>281182</v>
      </c>
      <c r="D1250" s="59">
        <f>SUM(D6,D235,D239,D249,D339,D390,D446,D503,D629,D700,D772,D791,D898,D956,D1020,D1040,D1070,D1080,D1124,D1144,D1188,D1236,D1237,D1240,D1246)</f>
        <v>299557</v>
      </c>
      <c r="E1250" s="59">
        <f>SUM(E6,E235,E239,E249,E339,E390,E446,E503,E629,E700,E772,E791,E898,E956,E1020,E1040,E1070,E1080,E1124,E1144,E1188,E1236,E1237,E1240,E1246)</f>
        <v>271972</v>
      </c>
      <c r="F1250" s="59">
        <f>IF(C1250=0,"",ROUND(E1250/C1250*100,1))</f>
        <v>96.7</v>
      </c>
      <c r="G1250" s="59">
        <f>IF(D1250=0,"",ROUND(E1250/D1250*100,1))</f>
        <v>90.8</v>
      </c>
    </row>
  </sheetData>
  <sheetProtection formatCells="0" formatColumns="0" formatRows="0" insertColumns="0" insertRows="0" insertHyperlinks="0" deleteColumns="0" deleteRows="0" sort="0" autoFilter="0" pivotTables="0"/>
  <autoFilter ref="A5:G1247"/>
  <mergeCells count="6">
    <mergeCell ref="A2:G2"/>
    <mergeCell ref="F3:G3"/>
    <mergeCell ref="A4:B4"/>
    <mergeCell ref="E4:G4"/>
    <mergeCell ref="C4:C5"/>
    <mergeCell ref="D4:D5"/>
  </mergeCells>
  <phoneticPr fontId="23" type="noConversion"/>
  <conditionalFormatting sqref="A1:A1048576">
    <cfRule type="duplicateValues" dxfId="3" priority="1"/>
  </conditionalFormatting>
  <printOptions horizontalCentered="1"/>
  <pageMargins left="0.31458330000000001" right="0.31458330000000001" top="0.3541667" bottom="0.3541667" header="0.31458330000000001" footer="0.31458330000000001"/>
  <pageSetup paperSize="9" scale="80" orientation="portrait" errors="blank"/>
</worksheet>
</file>

<file path=xl/worksheets/sheet5.xml><?xml version="1.0" encoding="utf-8"?>
<worksheet xmlns="http://schemas.openxmlformats.org/spreadsheetml/2006/main" xmlns:r="http://schemas.openxmlformats.org/officeDocument/2006/relationships">
  <sheetPr>
    <pageSetUpPr fitToPage="1"/>
  </sheetPr>
  <dimension ref="A1:IV118"/>
  <sheetViews>
    <sheetView showGridLines="0" showZeros="0" zoomScale="85" zoomScaleNormal="85" zoomScaleSheetLayoutView="100" workbookViewId="0">
      <pane ySplit="6" topLeftCell="A57" activePane="bottomLeft" state="frozen"/>
      <selection pane="bottomLeft" activeCell="E97" sqref="E97"/>
    </sheetView>
  </sheetViews>
  <sheetFormatPr defaultColWidth="9" defaultRowHeight="15.6"/>
  <cols>
    <col min="1" max="1" width="12.59765625" style="86" customWidth="1"/>
    <col min="2" max="2" width="50.09765625" style="86" bestFit="1" customWidth="1"/>
    <col min="3" max="4" width="11.69921875" style="86" bestFit="1" customWidth="1"/>
    <col min="5" max="8" width="10.5" style="86" customWidth="1"/>
    <col min="9" max="9" width="27.3984375" style="86" bestFit="1" customWidth="1"/>
    <col min="10" max="11" width="11.69921875" style="86" bestFit="1" customWidth="1"/>
    <col min="12" max="14" width="10.09765625" style="86" customWidth="1"/>
    <col min="15" max="256" width="9" style="86"/>
  </cols>
  <sheetData>
    <row r="1" spans="1:14" ht="18" customHeight="1">
      <c r="B1" s="87" t="s">
        <v>2286</v>
      </c>
      <c r="C1" s="87"/>
      <c r="D1" s="87"/>
      <c r="E1" s="87"/>
    </row>
    <row r="2" spans="1:14" s="5" customFormat="1" ht="22.2">
      <c r="B2" s="288" t="s">
        <v>2287</v>
      </c>
      <c r="C2" s="288"/>
      <c r="D2" s="288"/>
      <c r="E2" s="288"/>
      <c r="F2" s="288"/>
      <c r="G2" s="288"/>
      <c r="H2" s="288"/>
      <c r="I2" s="288"/>
      <c r="J2" s="288"/>
      <c r="K2" s="288"/>
      <c r="L2" s="288"/>
      <c r="M2" s="288"/>
      <c r="N2" s="288"/>
    </row>
    <row r="3" spans="1:14" ht="20.25" customHeight="1">
      <c r="N3" s="88" t="s">
        <v>22</v>
      </c>
    </row>
    <row r="4" spans="1:14" ht="31.5" customHeight="1">
      <c r="A4" s="289" t="s">
        <v>2288</v>
      </c>
      <c r="B4" s="289"/>
      <c r="C4" s="289"/>
      <c r="D4" s="289"/>
      <c r="E4" s="289"/>
      <c r="F4" s="289"/>
      <c r="G4" s="289"/>
      <c r="H4" s="289" t="s">
        <v>2289</v>
      </c>
      <c r="I4" s="289"/>
      <c r="J4" s="289"/>
      <c r="K4" s="289"/>
      <c r="L4" s="289"/>
      <c r="M4" s="289"/>
      <c r="N4" s="289"/>
    </row>
    <row r="5" spans="1:14" ht="21.9" customHeight="1">
      <c r="A5" s="289" t="s">
        <v>2290</v>
      </c>
      <c r="B5" s="289" t="s">
        <v>2291</v>
      </c>
      <c r="C5" s="287" t="s">
        <v>24</v>
      </c>
      <c r="D5" s="287" t="s">
        <v>25</v>
      </c>
      <c r="E5" s="287" t="s">
        <v>26</v>
      </c>
      <c r="F5" s="287"/>
      <c r="G5" s="287"/>
      <c r="H5" s="287" t="s">
        <v>2290</v>
      </c>
      <c r="I5" s="89" t="s">
        <v>2291</v>
      </c>
      <c r="J5" s="287" t="s">
        <v>24</v>
      </c>
      <c r="K5" s="287" t="s">
        <v>25</v>
      </c>
      <c r="L5" s="287" t="s">
        <v>26</v>
      </c>
      <c r="M5" s="287"/>
      <c r="N5" s="287"/>
    </row>
    <row r="6" spans="1:14" ht="46.2" customHeight="1">
      <c r="A6" s="290"/>
      <c r="B6" s="289"/>
      <c r="C6" s="287"/>
      <c r="D6" s="287"/>
      <c r="E6" s="36" t="s">
        <v>29</v>
      </c>
      <c r="F6" s="37" t="s">
        <v>30</v>
      </c>
      <c r="G6" s="37" t="s">
        <v>31</v>
      </c>
      <c r="H6" s="287"/>
      <c r="I6" s="89"/>
      <c r="J6" s="287"/>
      <c r="K6" s="287"/>
      <c r="L6" s="36" t="s">
        <v>29</v>
      </c>
      <c r="M6" s="37" t="s">
        <v>30</v>
      </c>
      <c r="N6" s="37" t="s">
        <v>31</v>
      </c>
    </row>
    <row r="7" spans="1:14" ht="20.100000000000001" customHeight="1">
      <c r="A7" s="90" t="s">
        <v>2292</v>
      </c>
      <c r="B7" s="91" t="s">
        <v>2293</v>
      </c>
      <c r="C7" s="92">
        <f>表一!C33</f>
        <v>94000</v>
      </c>
      <c r="D7" s="92">
        <f>表一!D33</f>
        <v>100196</v>
      </c>
      <c r="E7" s="92">
        <f>表一!E33</f>
        <v>110000</v>
      </c>
      <c r="F7" s="93">
        <f t="shared" ref="F7:F70" si="0">IF(C7=0,"",ROUND(E7/C7*100,1))</f>
        <v>117</v>
      </c>
      <c r="G7" s="93">
        <f t="shared" ref="G7:G70" si="1">IF(D7=0,"",ROUND(E7/D7*100,1))</f>
        <v>109.8</v>
      </c>
      <c r="H7" s="94" t="s">
        <v>2294</v>
      </c>
      <c r="I7" s="91" t="s">
        <v>2295</v>
      </c>
      <c r="J7" s="92">
        <f>表二!C1250</f>
        <v>281182</v>
      </c>
      <c r="K7" s="92">
        <f>表二!D1250</f>
        <v>299557</v>
      </c>
      <c r="L7" s="92">
        <f>表二!E1250</f>
        <v>271972</v>
      </c>
      <c r="M7" s="93">
        <f>IF(J7=0,"",ROUND(L7/J7*100,1))</f>
        <v>96.7</v>
      </c>
      <c r="N7" s="93">
        <f>IF(K7=0,"",ROUND(L7/K7*100,1))</f>
        <v>90.8</v>
      </c>
    </row>
    <row r="8" spans="1:14" ht="20.100000000000001" customHeight="1">
      <c r="A8" s="90" t="s">
        <v>2296</v>
      </c>
      <c r="B8" s="95" t="s">
        <v>2297</v>
      </c>
      <c r="C8" s="92">
        <f>SUM(C9,C78,C81:C83,C88:C93)</f>
        <v>196887</v>
      </c>
      <c r="D8" s="92">
        <f>SUM(D9,D78,D81:D83,D88:D93)</f>
        <v>265335</v>
      </c>
      <c r="E8" s="92">
        <f>SUM(E9,E78,E81:E83,E88:E93)</f>
        <v>180929</v>
      </c>
      <c r="F8" s="93">
        <f t="shared" si="0"/>
        <v>91.9</v>
      </c>
      <c r="G8" s="93">
        <f t="shared" si="1"/>
        <v>68.2</v>
      </c>
      <c r="H8" s="94" t="s">
        <v>2298</v>
      </c>
      <c r="I8" s="95" t="s">
        <v>2299</v>
      </c>
      <c r="J8" s="92">
        <f>SUM(J9,J84:J93)</f>
        <v>9705</v>
      </c>
      <c r="K8" s="92">
        <f>SUM(K9,K84:K93)</f>
        <v>65974</v>
      </c>
      <c r="L8" s="92">
        <f>SUM(L9,L84:L93)</f>
        <v>18957</v>
      </c>
      <c r="M8" s="93">
        <f>IF(J8=0,"",ROUND(L8/J8*100,1))</f>
        <v>195.3</v>
      </c>
      <c r="N8" s="93">
        <f>IF(K8=0,"",ROUND(L8/K8*100,1))</f>
        <v>28.7</v>
      </c>
    </row>
    <row r="9" spans="1:14" ht="20.100000000000001" customHeight="1">
      <c r="A9" s="90" t="s">
        <v>2300</v>
      </c>
      <c r="B9" s="96" t="s">
        <v>2301</v>
      </c>
      <c r="C9" s="93">
        <f>SUM(C10,C17,C53)</f>
        <v>195048</v>
      </c>
      <c r="D9" s="93">
        <f>SUM(D10,D17,D53)</f>
        <v>242589</v>
      </c>
      <c r="E9" s="93">
        <f>SUM(E10,E17,E53)</f>
        <v>143102</v>
      </c>
      <c r="F9" s="93">
        <f t="shared" si="0"/>
        <v>73.400000000000006</v>
      </c>
      <c r="G9" s="93">
        <f t="shared" si="1"/>
        <v>59</v>
      </c>
      <c r="H9" s="94" t="s">
        <v>2302</v>
      </c>
      <c r="I9" s="96" t="s">
        <v>2303</v>
      </c>
      <c r="J9" s="93">
        <f>SUM(J10:J11)</f>
        <v>9705</v>
      </c>
      <c r="K9" s="93">
        <f>SUM(K10:K11)</f>
        <v>18957</v>
      </c>
      <c r="L9" s="93">
        <f>SUM(L10:L11)</f>
        <v>18957</v>
      </c>
      <c r="M9" s="93">
        <f>IF(J9=0,"",ROUND(L9/J9*100,1))</f>
        <v>195.3</v>
      </c>
      <c r="N9" s="93">
        <f>IF(K9=0,"",ROUND(L9/K9*100,1))</f>
        <v>100</v>
      </c>
    </row>
    <row r="10" spans="1:14" ht="20.100000000000001" customHeight="1">
      <c r="A10" s="90" t="s">
        <v>2304</v>
      </c>
      <c r="B10" s="96" t="s">
        <v>2305</v>
      </c>
      <c r="C10" s="93">
        <f>SUM(C11:C16)</f>
        <v>10886</v>
      </c>
      <c r="D10" s="93">
        <f>SUM(D11:D16)</f>
        <v>10886</v>
      </c>
      <c r="E10" s="93">
        <f>SUM(E11:E16)</f>
        <v>10886</v>
      </c>
      <c r="F10" s="93">
        <f t="shared" si="0"/>
        <v>100</v>
      </c>
      <c r="G10" s="93">
        <f t="shared" si="1"/>
        <v>100</v>
      </c>
      <c r="H10" s="94" t="s">
        <v>2306</v>
      </c>
      <c r="I10" s="97" t="s">
        <v>2307</v>
      </c>
      <c r="J10" s="98">
        <v>-976</v>
      </c>
      <c r="K10" s="98">
        <v>-976</v>
      </c>
      <c r="L10" s="98">
        <v>-976</v>
      </c>
      <c r="M10" s="93">
        <f>IF(J10=0,"",ROUND(L10/J10*100,1))</f>
        <v>100</v>
      </c>
      <c r="N10" s="93">
        <f>IF(K10=0,"",ROUND(L10/K10*100,1))</f>
        <v>100</v>
      </c>
    </row>
    <row r="11" spans="1:14" ht="20.100000000000001" customHeight="1">
      <c r="A11" s="90" t="s">
        <v>2308</v>
      </c>
      <c r="B11" s="99" t="s">
        <v>2309</v>
      </c>
      <c r="C11" s="98">
        <v>419</v>
      </c>
      <c r="D11" s="98">
        <v>419</v>
      </c>
      <c r="E11" s="98">
        <v>419</v>
      </c>
      <c r="F11" s="93">
        <f t="shared" si="0"/>
        <v>100</v>
      </c>
      <c r="G11" s="93">
        <f t="shared" si="1"/>
        <v>100</v>
      </c>
      <c r="H11" s="94" t="s">
        <v>2310</v>
      </c>
      <c r="I11" s="97" t="s">
        <v>2311</v>
      </c>
      <c r="J11" s="98">
        <v>10681</v>
      </c>
      <c r="K11" s="98">
        <v>19933</v>
      </c>
      <c r="L11" s="98">
        <v>19933</v>
      </c>
      <c r="M11" s="93">
        <f>IF(J11=0,"",ROUND(L11/J11*100,1))</f>
        <v>186.6</v>
      </c>
      <c r="N11" s="93">
        <f>IF(K11=0,"",ROUND(L11/K11*100,1))</f>
        <v>100</v>
      </c>
    </row>
    <row r="12" spans="1:14" ht="20.100000000000001" customHeight="1">
      <c r="A12" s="90" t="s">
        <v>2312</v>
      </c>
      <c r="B12" s="99" t="s">
        <v>2313</v>
      </c>
      <c r="C12" s="98">
        <v>709</v>
      </c>
      <c r="D12" s="98">
        <v>709</v>
      </c>
      <c r="E12" s="98">
        <v>709</v>
      </c>
      <c r="F12" s="93">
        <f t="shared" si="0"/>
        <v>100</v>
      </c>
      <c r="G12" s="93">
        <f t="shared" si="1"/>
        <v>100</v>
      </c>
      <c r="H12" s="94"/>
      <c r="I12" s="97"/>
      <c r="J12" s="98"/>
      <c r="K12" s="98"/>
      <c r="L12" s="98"/>
      <c r="M12" s="98"/>
      <c r="N12" s="98"/>
    </row>
    <row r="13" spans="1:14" ht="20.100000000000001" customHeight="1">
      <c r="A13" s="90" t="s">
        <v>2314</v>
      </c>
      <c r="B13" s="99" t="s">
        <v>2315</v>
      </c>
      <c r="C13" s="98">
        <v>2549</v>
      </c>
      <c r="D13" s="98">
        <v>2549</v>
      </c>
      <c r="E13" s="98">
        <v>2549</v>
      </c>
      <c r="F13" s="93">
        <f t="shared" si="0"/>
        <v>100</v>
      </c>
      <c r="G13" s="93">
        <f t="shared" si="1"/>
        <v>100</v>
      </c>
      <c r="H13" s="94"/>
      <c r="I13" s="97" t="s">
        <v>0</v>
      </c>
      <c r="J13" s="98"/>
      <c r="K13" s="98"/>
      <c r="L13" s="98"/>
      <c r="M13" s="98"/>
      <c r="N13" s="98"/>
    </row>
    <row r="14" spans="1:14" ht="20.100000000000001" customHeight="1">
      <c r="A14" s="90" t="s">
        <v>2316</v>
      </c>
      <c r="B14" s="99" t="s">
        <v>2317</v>
      </c>
      <c r="C14" s="98">
        <v>1328</v>
      </c>
      <c r="D14" s="98">
        <v>1328</v>
      </c>
      <c r="E14" s="98">
        <v>1328</v>
      </c>
      <c r="F14" s="93">
        <f t="shared" si="0"/>
        <v>100</v>
      </c>
      <c r="G14" s="93">
        <f t="shared" si="1"/>
        <v>100</v>
      </c>
      <c r="H14" s="94"/>
      <c r="I14" s="97" t="s">
        <v>0</v>
      </c>
      <c r="J14" s="98"/>
      <c r="K14" s="98"/>
      <c r="L14" s="98"/>
      <c r="M14" s="98"/>
      <c r="N14" s="98"/>
    </row>
    <row r="15" spans="1:14" ht="20.100000000000001" customHeight="1">
      <c r="A15" s="90" t="s">
        <v>2318</v>
      </c>
      <c r="B15" s="99" t="s">
        <v>2319</v>
      </c>
      <c r="C15" s="98">
        <v>5881</v>
      </c>
      <c r="D15" s="98">
        <v>5881</v>
      </c>
      <c r="E15" s="98">
        <v>5881</v>
      </c>
      <c r="F15" s="93">
        <f t="shared" si="0"/>
        <v>100</v>
      </c>
      <c r="G15" s="93">
        <f t="shared" si="1"/>
        <v>100</v>
      </c>
      <c r="H15" s="94"/>
      <c r="I15" s="97" t="s">
        <v>0</v>
      </c>
      <c r="J15" s="98"/>
      <c r="K15" s="98"/>
      <c r="L15" s="98"/>
      <c r="M15" s="98"/>
      <c r="N15" s="98"/>
    </row>
    <row r="16" spans="1:14" ht="20.100000000000001" customHeight="1">
      <c r="A16" s="90" t="s">
        <v>2320</v>
      </c>
      <c r="B16" s="99" t="s">
        <v>2321</v>
      </c>
      <c r="C16" s="98"/>
      <c r="D16" s="98"/>
      <c r="E16" s="98"/>
      <c r="F16" s="93" t="str">
        <f t="shared" si="0"/>
        <v/>
      </c>
      <c r="G16" s="93" t="str">
        <f t="shared" si="1"/>
        <v/>
      </c>
      <c r="H16" s="94"/>
      <c r="I16" s="97" t="s">
        <v>0</v>
      </c>
      <c r="J16" s="98"/>
      <c r="K16" s="98"/>
      <c r="L16" s="98"/>
      <c r="M16" s="98"/>
      <c r="N16" s="98"/>
    </row>
    <row r="17" spans="1:14" ht="20.100000000000001" customHeight="1">
      <c r="A17" s="90" t="s">
        <v>2322</v>
      </c>
      <c r="B17" s="100" t="s">
        <v>2323</v>
      </c>
      <c r="C17" s="93">
        <f>SUM(C18:C52)</f>
        <v>182729</v>
      </c>
      <c r="D17" s="93">
        <f>SUM(D18:D52)</f>
        <v>203507</v>
      </c>
      <c r="E17" s="93">
        <f>SUM(E18:E52)</f>
        <v>130576</v>
      </c>
      <c r="F17" s="93">
        <f t="shared" si="0"/>
        <v>71.5</v>
      </c>
      <c r="G17" s="93">
        <f t="shared" si="1"/>
        <v>64.2</v>
      </c>
      <c r="H17" s="94"/>
      <c r="I17" s="97" t="s">
        <v>0</v>
      </c>
      <c r="J17" s="98"/>
      <c r="K17" s="98"/>
      <c r="L17" s="98"/>
      <c r="M17" s="98" t="s">
        <v>0</v>
      </c>
      <c r="N17" s="98"/>
    </row>
    <row r="18" spans="1:14" ht="20.100000000000001" customHeight="1">
      <c r="A18" s="90" t="s">
        <v>2324</v>
      </c>
      <c r="B18" s="99" t="s">
        <v>2325</v>
      </c>
      <c r="C18" s="98"/>
      <c r="D18" s="98"/>
      <c r="E18" s="98"/>
      <c r="F18" s="93" t="str">
        <f t="shared" si="0"/>
        <v/>
      </c>
      <c r="G18" s="93" t="str">
        <f t="shared" si="1"/>
        <v/>
      </c>
      <c r="H18" s="94"/>
      <c r="I18" s="97" t="s">
        <v>0</v>
      </c>
      <c r="J18" s="98"/>
      <c r="K18" s="98"/>
      <c r="L18" s="98"/>
      <c r="M18" s="98"/>
      <c r="N18" s="98"/>
    </row>
    <row r="19" spans="1:14" ht="20.100000000000001" customHeight="1">
      <c r="A19" s="90" t="s">
        <v>2326</v>
      </c>
      <c r="B19" s="101" t="s">
        <v>2327</v>
      </c>
      <c r="C19" s="98">
        <v>60939</v>
      </c>
      <c r="D19" s="98">
        <v>59621</v>
      </c>
      <c r="E19" s="98">
        <v>59234</v>
      </c>
      <c r="F19" s="93">
        <f t="shared" si="0"/>
        <v>97.2</v>
      </c>
      <c r="G19" s="93">
        <f t="shared" si="1"/>
        <v>99.4</v>
      </c>
      <c r="H19" s="94"/>
      <c r="I19" s="97" t="s">
        <v>0</v>
      </c>
      <c r="J19" s="98"/>
      <c r="K19" s="98"/>
      <c r="L19" s="98"/>
      <c r="M19" s="98"/>
      <c r="N19" s="98"/>
    </row>
    <row r="20" spans="1:14" ht="20.100000000000001" customHeight="1">
      <c r="A20" s="90" t="s">
        <v>2328</v>
      </c>
      <c r="B20" s="102" t="s">
        <v>2329</v>
      </c>
      <c r="C20" s="98">
        <v>13342</v>
      </c>
      <c r="D20" s="98">
        <v>22934</v>
      </c>
      <c r="E20" s="98">
        <v>21906</v>
      </c>
      <c r="F20" s="93">
        <f t="shared" si="0"/>
        <v>164.2</v>
      </c>
      <c r="G20" s="93">
        <f t="shared" si="1"/>
        <v>95.5</v>
      </c>
      <c r="H20" s="94"/>
      <c r="I20" s="97" t="s">
        <v>0</v>
      </c>
      <c r="J20" s="98"/>
      <c r="K20" s="98"/>
      <c r="L20" s="98"/>
      <c r="M20" s="98"/>
      <c r="N20" s="98"/>
    </row>
    <row r="21" spans="1:14" ht="20.100000000000001" customHeight="1">
      <c r="A21" s="90" t="s">
        <v>2330</v>
      </c>
      <c r="B21" s="102" t="s">
        <v>2331</v>
      </c>
      <c r="C21" s="98">
        <v>-17919</v>
      </c>
      <c r="D21" s="98">
        <v>-19701</v>
      </c>
      <c r="E21" s="98">
        <v>-13297</v>
      </c>
      <c r="F21" s="93">
        <f t="shared" si="0"/>
        <v>74.2</v>
      </c>
      <c r="G21" s="93">
        <f t="shared" si="1"/>
        <v>67.5</v>
      </c>
      <c r="H21" s="94"/>
      <c r="I21" s="97" t="s">
        <v>0</v>
      </c>
      <c r="J21" s="98"/>
      <c r="K21" s="98"/>
      <c r="L21" s="98"/>
      <c r="M21" s="98"/>
      <c r="N21" s="98"/>
    </row>
    <row r="22" spans="1:14" ht="20.100000000000001" customHeight="1">
      <c r="A22" s="90" t="s">
        <v>2332</v>
      </c>
      <c r="B22" s="102" t="s">
        <v>2333</v>
      </c>
      <c r="C22" s="98"/>
      <c r="D22" s="98"/>
      <c r="E22" s="98"/>
      <c r="F22" s="93" t="str">
        <f t="shared" si="0"/>
        <v/>
      </c>
      <c r="G22" s="93" t="str">
        <f t="shared" si="1"/>
        <v/>
      </c>
      <c r="H22" s="94"/>
      <c r="I22" s="97" t="s">
        <v>0</v>
      </c>
      <c r="J22" s="98"/>
      <c r="K22" s="98"/>
      <c r="L22" s="98"/>
      <c r="M22" s="98"/>
      <c r="N22" s="98"/>
    </row>
    <row r="23" spans="1:14" ht="20.100000000000001" customHeight="1">
      <c r="A23" s="90" t="s">
        <v>2334</v>
      </c>
      <c r="B23" s="102" t="s">
        <v>2335</v>
      </c>
      <c r="C23" s="98"/>
      <c r="D23" s="98"/>
      <c r="E23" s="98"/>
      <c r="F23" s="93" t="str">
        <f t="shared" si="0"/>
        <v/>
      </c>
      <c r="G23" s="93" t="str">
        <f t="shared" si="1"/>
        <v/>
      </c>
      <c r="H23" s="94"/>
      <c r="I23" s="97" t="s">
        <v>0</v>
      </c>
      <c r="J23" s="98"/>
      <c r="K23" s="98"/>
      <c r="L23" s="98"/>
      <c r="M23" s="98"/>
      <c r="N23" s="98"/>
    </row>
    <row r="24" spans="1:14" ht="20.100000000000001" customHeight="1">
      <c r="A24" s="90" t="s">
        <v>2336</v>
      </c>
      <c r="B24" s="102" t="s">
        <v>2337</v>
      </c>
      <c r="C24" s="98">
        <v>2988</v>
      </c>
      <c r="D24" s="98">
        <v>3480</v>
      </c>
      <c r="E24" s="98">
        <v>3480</v>
      </c>
      <c r="F24" s="93">
        <f t="shared" si="0"/>
        <v>116.5</v>
      </c>
      <c r="G24" s="93">
        <f t="shared" si="1"/>
        <v>100</v>
      </c>
      <c r="H24" s="94"/>
      <c r="I24" s="102" t="s">
        <v>0</v>
      </c>
      <c r="J24" s="98"/>
      <c r="K24" s="98"/>
      <c r="L24" s="98"/>
      <c r="M24" s="98"/>
      <c r="N24" s="98"/>
    </row>
    <row r="25" spans="1:14" ht="20.100000000000001" customHeight="1">
      <c r="A25" s="90" t="s">
        <v>2338</v>
      </c>
      <c r="B25" s="102" t="s">
        <v>2339</v>
      </c>
      <c r="C25" s="98">
        <v>3000</v>
      </c>
      <c r="D25" s="98">
        <v>3000</v>
      </c>
      <c r="E25" s="98">
        <v>3000</v>
      </c>
      <c r="F25" s="93">
        <f t="shared" si="0"/>
        <v>100</v>
      </c>
      <c r="G25" s="93">
        <f t="shared" si="1"/>
        <v>100</v>
      </c>
      <c r="H25" s="94"/>
      <c r="I25" s="102" t="s">
        <v>0</v>
      </c>
      <c r="J25" s="98"/>
      <c r="K25" s="98"/>
      <c r="L25" s="98"/>
      <c r="M25" s="98"/>
      <c r="N25" s="98"/>
    </row>
    <row r="26" spans="1:14" ht="20.100000000000001" customHeight="1">
      <c r="A26" s="90" t="s">
        <v>2340</v>
      </c>
      <c r="B26" s="102" t="s">
        <v>2341</v>
      </c>
      <c r="C26" s="98">
        <v>17469</v>
      </c>
      <c r="D26" s="98">
        <v>17834</v>
      </c>
      <c r="E26" s="98">
        <v>17140</v>
      </c>
      <c r="F26" s="93">
        <f t="shared" si="0"/>
        <v>98.1</v>
      </c>
      <c r="G26" s="93">
        <f t="shared" si="1"/>
        <v>96.1</v>
      </c>
      <c r="H26" s="94"/>
      <c r="I26" s="101" t="s">
        <v>0</v>
      </c>
      <c r="J26" s="98"/>
      <c r="K26" s="98"/>
      <c r="L26" s="98"/>
      <c r="M26" s="98"/>
      <c r="N26" s="98"/>
    </row>
    <row r="27" spans="1:14" ht="20.100000000000001" customHeight="1">
      <c r="A27" s="90" t="s">
        <v>2342</v>
      </c>
      <c r="B27" s="102" t="s">
        <v>2343</v>
      </c>
      <c r="C27" s="98"/>
      <c r="D27" s="98"/>
      <c r="E27" s="98"/>
      <c r="F27" s="93" t="str">
        <f t="shared" si="0"/>
        <v/>
      </c>
      <c r="G27" s="93" t="str">
        <f t="shared" si="1"/>
        <v/>
      </c>
      <c r="H27" s="94"/>
      <c r="I27" s="102" t="s">
        <v>0</v>
      </c>
      <c r="J27" s="98"/>
      <c r="K27" s="98"/>
      <c r="L27" s="98"/>
      <c r="M27" s="98"/>
      <c r="N27" s="98"/>
    </row>
    <row r="28" spans="1:14" ht="20.100000000000001" customHeight="1">
      <c r="A28" s="90" t="s">
        <v>2344</v>
      </c>
      <c r="B28" s="102" t="s">
        <v>2345</v>
      </c>
      <c r="C28" s="98"/>
      <c r="D28" s="98"/>
      <c r="E28" s="98"/>
      <c r="F28" s="93" t="str">
        <f t="shared" si="0"/>
        <v/>
      </c>
      <c r="G28" s="93" t="str">
        <f t="shared" si="1"/>
        <v/>
      </c>
      <c r="H28" s="94"/>
      <c r="I28" s="102" t="s">
        <v>0</v>
      </c>
      <c r="J28" s="98"/>
      <c r="K28" s="98"/>
      <c r="L28" s="98"/>
      <c r="M28" s="98"/>
      <c r="N28" s="98"/>
    </row>
    <row r="29" spans="1:14" ht="20.100000000000001" customHeight="1">
      <c r="A29" s="90" t="s">
        <v>2346</v>
      </c>
      <c r="B29" s="102" t="s">
        <v>2347</v>
      </c>
      <c r="C29" s="98"/>
      <c r="D29" s="98"/>
      <c r="E29" s="98"/>
      <c r="F29" s="93" t="str">
        <f t="shared" si="0"/>
        <v/>
      </c>
      <c r="G29" s="93" t="str">
        <f t="shared" si="1"/>
        <v/>
      </c>
      <c r="H29" s="94"/>
      <c r="I29" s="102" t="s">
        <v>0</v>
      </c>
      <c r="J29" s="98"/>
      <c r="K29" s="98"/>
      <c r="L29" s="98"/>
      <c r="M29" s="98"/>
      <c r="N29" s="98"/>
    </row>
    <row r="30" spans="1:14" ht="20.100000000000001" customHeight="1">
      <c r="A30" s="90" t="s">
        <v>2348</v>
      </c>
      <c r="B30" s="102" t="s">
        <v>2349</v>
      </c>
      <c r="C30" s="98"/>
      <c r="D30" s="98">
        <v>1397</v>
      </c>
      <c r="E30" s="98">
        <v>1563</v>
      </c>
      <c r="F30" s="93" t="str">
        <f t="shared" si="0"/>
        <v/>
      </c>
      <c r="G30" s="93">
        <f t="shared" si="1"/>
        <v>111.9</v>
      </c>
      <c r="H30" s="94"/>
      <c r="I30" s="102" t="s">
        <v>0</v>
      </c>
      <c r="J30" s="98"/>
      <c r="K30" s="98"/>
      <c r="L30" s="98"/>
      <c r="M30" s="98"/>
      <c r="N30" s="98"/>
    </row>
    <row r="31" spans="1:14" ht="20.100000000000001" customHeight="1">
      <c r="A31" s="90" t="s">
        <v>2350</v>
      </c>
      <c r="B31" s="103" t="s">
        <v>2351</v>
      </c>
      <c r="C31" s="104">
        <v>31</v>
      </c>
      <c r="D31" s="98"/>
      <c r="E31" s="98"/>
      <c r="F31" s="93">
        <f t="shared" si="0"/>
        <v>0</v>
      </c>
      <c r="G31" s="93" t="str">
        <f t="shared" si="1"/>
        <v/>
      </c>
      <c r="H31" s="94"/>
      <c r="I31" s="102" t="s">
        <v>0</v>
      </c>
      <c r="J31" s="98"/>
      <c r="K31" s="98"/>
      <c r="L31" s="98"/>
      <c r="M31" s="98"/>
      <c r="N31" s="98"/>
    </row>
    <row r="32" spans="1:14" ht="20.100000000000001" customHeight="1">
      <c r="A32" s="90" t="s">
        <v>2352</v>
      </c>
      <c r="B32" s="103" t="s">
        <v>2353</v>
      </c>
      <c r="C32" s="104"/>
      <c r="D32" s="98"/>
      <c r="E32" s="98"/>
      <c r="F32" s="93" t="str">
        <f t="shared" si="0"/>
        <v/>
      </c>
      <c r="G32" s="93" t="str">
        <f t="shared" si="1"/>
        <v/>
      </c>
      <c r="H32" s="94"/>
      <c r="I32" s="102" t="s">
        <v>0</v>
      </c>
      <c r="J32" s="98"/>
      <c r="K32" s="98"/>
      <c r="L32" s="98"/>
      <c r="M32" s="98"/>
      <c r="N32" s="98"/>
    </row>
    <row r="33" spans="1:14" ht="20.100000000000001" customHeight="1">
      <c r="A33" s="90" t="s">
        <v>2354</v>
      </c>
      <c r="B33" s="103" t="s">
        <v>2355</v>
      </c>
      <c r="C33" s="104"/>
      <c r="D33" s="98"/>
      <c r="E33" s="98"/>
      <c r="F33" s="93" t="str">
        <f t="shared" si="0"/>
        <v/>
      </c>
      <c r="G33" s="93" t="str">
        <f t="shared" si="1"/>
        <v/>
      </c>
      <c r="H33" s="94"/>
      <c r="I33" s="102" t="s">
        <v>0</v>
      </c>
      <c r="J33" s="98"/>
      <c r="K33" s="98"/>
      <c r="L33" s="98"/>
      <c r="M33" s="98"/>
      <c r="N33" s="98"/>
    </row>
    <row r="34" spans="1:14" ht="20.100000000000001" customHeight="1">
      <c r="A34" s="90" t="s">
        <v>2356</v>
      </c>
      <c r="B34" s="103" t="s">
        <v>2357</v>
      </c>
      <c r="C34" s="104">
        <v>191</v>
      </c>
      <c r="D34" s="98">
        <v>262</v>
      </c>
      <c r="E34" s="98">
        <v>149</v>
      </c>
      <c r="F34" s="93">
        <f t="shared" si="0"/>
        <v>78</v>
      </c>
      <c r="G34" s="93">
        <f t="shared" si="1"/>
        <v>56.9</v>
      </c>
      <c r="H34" s="94"/>
      <c r="I34" s="102" t="s">
        <v>0</v>
      </c>
      <c r="J34" s="98"/>
      <c r="K34" s="98"/>
      <c r="L34" s="98"/>
      <c r="M34" s="98"/>
      <c r="N34" s="98"/>
    </row>
    <row r="35" spans="1:14" ht="20.100000000000001" customHeight="1">
      <c r="A35" s="90" t="s">
        <v>2358</v>
      </c>
      <c r="B35" s="103" t="s">
        <v>2359</v>
      </c>
      <c r="C35" s="104">
        <v>14285</v>
      </c>
      <c r="D35" s="98">
        <v>16134</v>
      </c>
      <c r="E35" s="98">
        <v>13114</v>
      </c>
      <c r="F35" s="93">
        <f t="shared" si="0"/>
        <v>91.8</v>
      </c>
      <c r="G35" s="93">
        <f t="shared" si="1"/>
        <v>81.3</v>
      </c>
      <c r="H35" s="94"/>
      <c r="I35" s="97" t="s">
        <v>0</v>
      </c>
      <c r="J35" s="98"/>
      <c r="K35" s="98"/>
      <c r="L35" s="98"/>
      <c r="M35" s="98"/>
      <c r="N35" s="98"/>
    </row>
    <row r="36" spans="1:14" ht="20.100000000000001" customHeight="1">
      <c r="A36" s="90" t="s">
        <v>2360</v>
      </c>
      <c r="B36" s="103" t="s">
        <v>2361</v>
      </c>
      <c r="C36" s="104"/>
      <c r="D36" s="98"/>
      <c r="E36" s="98"/>
      <c r="F36" s="93" t="str">
        <f t="shared" si="0"/>
        <v/>
      </c>
      <c r="G36" s="93" t="str">
        <f t="shared" si="1"/>
        <v/>
      </c>
      <c r="H36" s="94"/>
      <c r="I36" s="97" t="s">
        <v>0</v>
      </c>
      <c r="J36" s="98"/>
      <c r="K36" s="98"/>
      <c r="L36" s="98"/>
      <c r="M36" s="98"/>
      <c r="N36" s="98"/>
    </row>
    <row r="37" spans="1:14" ht="20.100000000000001" customHeight="1">
      <c r="A37" s="90" t="s">
        <v>2362</v>
      </c>
      <c r="B37" s="103" t="s">
        <v>2363</v>
      </c>
      <c r="C37" s="104">
        <v>56</v>
      </c>
      <c r="D37" s="98">
        <v>210</v>
      </c>
      <c r="E37" s="98"/>
      <c r="F37" s="93">
        <f t="shared" si="0"/>
        <v>0</v>
      </c>
      <c r="G37" s="93">
        <f t="shared" si="1"/>
        <v>0</v>
      </c>
      <c r="H37" s="94"/>
      <c r="I37" s="97" t="s">
        <v>0</v>
      </c>
      <c r="J37" s="98"/>
      <c r="K37" s="98"/>
      <c r="L37" s="98"/>
      <c r="M37" s="98"/>
      <c r="N37" s="98"/>
    </row>
    <row r="38" spans="1:14" ht="20.100000000000001" customHeight="1">
      <c r="A38" s="90" t="s">
        <v>2364</v>
      </c>
      <c r="B38" s="103" t="s">
        <v>2365</v>
      </c>
      <c r="C38" s="104">
        <v>27061</v>
      </c>
      <c r="D38" s="98">
        <v>31392</v>
      </c>
      <c r="E38" s="98">
        <v>7781</v>
      </c>
      <c r="F38" s="93">
        <f t="shared" si="0"/>
        <v>28.8</v>
      </c>
      <c r="G38" s="93">
        <f t="shared" si="1"/>
        <v>24.8</v>
      </c>
      <c r="H38" s="94"/>
      <c r="I38" s="97" t="s">
        <v>0</v>
      </c>
      <c r="J38" s="98"/>
      <c r="K38" s="98"/>
      <c r="L38" s="98"/>
      <c r="M38" s="98"/>
      <c r="N38" s="98"/>
    </row>
    <row r="39" spans="1:14" ht="20.100000000000001" customHeight="1">
      <c r="A39" s="90" t="s">
        <v>2366</v>
      </c>
      <c r="B39" s="103" t="s">
        <v>2367</v>
      </c>
      <c r="C39" s="104">
        <v>40360</v>
      </c>
      <c r="D39" s="98">
        <v>43180</v>
      </c>
      <c r="E39" s="98">
        <v>4943</v>
      </c>
      <c r="F39" s="93">
        <f t="shared" si="0"/>
        <v>12.2</v>
      </c>
      <c r="G39" s="93">
        <f t="shared" si="1"/>
        <v>11.4</v>
      </c>
      <c r="H39" s="94"/>
      <c r="I39" s="97" t="s">
        <v>0</v>
      </c>
      <c r="J39" s="98"/>
      <c r="K39" s="98"/>
      <c r="L39" s="98"/>
      <c r="M39" s="98"/>
      <c r="N39" s="98"/>
    </row>
    <row r="40" spans="1:14" ht="20.100000000000001" customHeight="1">
      <c r="A40" s="90" t="s">
        <v>2368</v>
      </c>
      <c r="B40" s="103" t="s">
        <v>2369</v>
      </c>
      <c r="C40" s="104"/>
      <c r="D40" s="98"/>
      <c r="E40" s="98"/>
      <c r="F40" s="93" t="str">
        <f t="shared" si="0"/>
        <v/>
      </c>
      <c r="G40" s="93" t="str">
        <f t="shared" si="1"/>
        <v/>
      </c>
      <c r="H40" s="94"/>
      <c r="I40" s="97" t="s">
        <v>0</v>
      </c>
      <c r="J40" s="98"/>
      <c r="K40" s="98"/>
      <c r="L40" s="98"/>
      <c r="M40" s="98"/>
      <c r="N40" s="98"/>
    </row>
    <row r="41" spans="1:14" ht="20.100000000000001" customHeight="1">
      <c r="A41" s="90" t="s">
        <v>2370</v>
      </c>
      <c r="B41" s="103" t="s">
        <v>2371</v>
      </c>
      <c r="C41" s="104"/>
      <c r="D41" s="98"/>
      <c r="E41" s="98"/>
      <c r="F41" s="93" t="str">
        <f t="shared" si="0"/>
        <v/>
      </c>
      <c r="G41" s="93" t="str">
        <f t="shared" si="1"/>
        <v/>
      </c>
      <c r="H41" s="94"/>
      <c r="I41" s="97" t="s">
        <v>0</v>
      </c>
      <c r="J41" s="98"/>
      <c r="K41" s="98"/>
      <c r="L41" s="98"/>
      <c r="M41" s="98"/>
      <c r="N41" s="98"/>
    </row>
    <row r="42" spans="1:14" ht="20.100000000000001" customHeight="1">
      <c r="A42" s="90" t="s">
        <v>2372</v>
      </c>
      <c r="B42" s="103" t="s">
        <v>2373</v>
      </c>
      <c r="C42" s="104">
        <v>16418</v>
      </c>
      <c r="D42" s="98">
        <v>18954</v>
      </c>
      <c r="E42" s="98">
        <v>11563</v>
      </c>
      <c r="F42" s="93">
        <f t="shared" si="0"/>
        <v>70.400000000000006</v>
      </c>
      <c r="G42" s="93">
        <f t="shared" si="1"/>
        <v>61</v>
      </c>
      <c r="H42" s="94"/>
      <c r="I42" s="97" t="s">
        <v>0</v>
      </c>
      <c r="J42" s="98"/>
      <c r="K42" s="98"/>
      <c r="L42" s="98"/>
      <c r="M42" s="98"/>
      <c r="N42" s="98"/>
    </row>
    <row r="43" spans="1:14" ht="20.100000000000001" customHeight="1">
      <c r="A43" s="90" t="s">
        <v>2374</v>
      </c>
      <c r="B43" s="103" t="s">
        <v>2375</v>
      </c>
      <c r="C43" s="104">
        <v>64</v>
      </c>
      <c r="D43" s="98">
        <v>1514</v>
      </c>
      <c r="E43" s="98"/>
      <c r="F43" s="93">
        <f t="shared" si="0"/>
        <v>0</v>
      </c>
      <c r="G43" s="93">
        <f t="shared" si="1"/>
        <v>0</v>
      </c>
      <c r="H43" s="94"/>
      <c r="I43" s="97" t="s">
        <v>0</v>
      </c>
      <c r="J43" s="98"/>
      <c r="K43" s="98"/>
      <c r="L43" s="98"/>
      <c r="M43" s="98"/>
      <c r="N43" s="98"/>
    </row>
    <row r="44" spans="1:14" ht="20.100000000000001" customHeight="1">
      <c r="A44" s="90" t="s">
        <v>2376</v>
      </c>
      <c r="B44" s="103" t="s">
        <v>2377</v>
      </c>
      <c r="C44" s="104"/>
      <c r="D44" s="98"/>
      <c r="E44" s="98"/>
      <c r="F44" s="93" t="str">
        <f t="shared" si="0"/>
        <v/>
      </c>
      <c r="G44" s="93" t="str">
        <f t="shared" si="1"/>
        <v/>
      </c>
      <c r="H44" s="94"/>
      <c r="I44" s="97" t="s">
        <v>0</v>
      </c>
      <c r="J44" s="98"/>
      <c r="K44" s="98"/>
      <c r="L44" s="98"/>
      <c r="M44" s="98"/>
      <c r="N44" s="98"/>
    </row>
    <row r="45" spans="1:14" ht="20.100000000000001" customHeight="1">
      <c r="A45" s="90" t="s">
        <v>2378</v>
      </c>
      <c r="B45" s="103" t="s">
        <v>2379</v>
      </c>
      <c r="C45" s="104"/>
      <c r="D45" s="98"/>
      <c r="E45" s="98"/>
      <c r="F45" s="93" t="str">
        <f t="shared" si="0"/>
        <v/>
      </c>
      <c r="G45" s="93" t="str">
        <f t="shared" si="1"/>
        <v/>
      </c>
      <c r="H45" s="94"/>
      <c r="I45" s="97" t="s">
        <v>0</v>
      </c>
      <c r="J45" s="98"/>
      <c r="K45" s="98"/>
      <c r="L45" s="98"/>
      <c r="M45" s="98"/>
      <c r="N45" s="98"/>
    </row>
    <row r="46" spans="1:14" ht="20.100000000000001" customHeight="1">
      <c r="A46" s="90" t="s">
        <v>2380</v>
      </c>
      <c r="B46" s="103" t="s">
        <v>2381</v>
      </c>
      <c r="C46" s="104"/>
      <c r="D46" s="98"/>
      <c r="E46" s="98"/>
      <c r="F46" s="93" t="str">
        <f t="shared" si="0"/>
        <v/>
      </c>
      <c r="G46" s="93" t="str">
        <f t="shared" si="1"/>
        <v/>
      </c>
      <c r="H46" s="94"/>
      <c r="I46" s="97" t="s">
        <v>0</v>
      </c>
      <c r="J46" s="98"/>
      <c r="K46" s="98"/>
      <c r="L46" s="98"/>
      <c r="M46" s="98"/>
      <c r="N46" s="98"/>
    </row>
    <row r="47" spans="1:14" ht="20.100000000000001" customHeight="1">
      <c r="A47" s="90" t="s">
        <v>2382</v>
      </c>
      <c r="B47" s="103" t="s">
        <v>2383</v>
      </c>
      <c r="C47" s="104"/>
      <c r="D47" s="98"/>
      <c r="E47" s="98"/>
      <c r="F47" s="93" t="str">
        <f t="shared" si="0"/>
        <v/>
      </c>
      <c r="G47" s="93" t="str">
        <f t="shared" si="1"/>
        <v/>
      </c>
      <c r="H47" s="94"/>
      <c r="I47" s="97" t="s">
        <v>0</v>
      </c>
      <c r="J47" s="98"/>
      <c r="K47" s="98"/>
      <c r="L47" s="98"/>
      <c r="M47" s="98"/>
      <c r="N47" s="98"/>
    </row>
    <row r="48" spans="1:14" ht="20.100000000000001" customHeight="1">
      <c r="A48" s="90" t="s">
        <v>2384</v>
      </c>
      <c r="B48" s="103" t="s">
        <v>2385</v>
      </c>
      <c r="C48" s="104">
        <v>4444</v>
      </c>
      <c r="D48" s="98">
        <v>3196</v>
      </c>
      <c r="E48" s="98"/>
      <c r="F48" s="93">
        <f t="shared" si="0"/>
        <v>0</v>
      </c>
      <c r="G48" s="93">
        <f t="shared" si="1"/>
        <v>0</v>
      </c>
      <c r="H48" s="94"/>
      <c r="I48" s="97" t="s">
        <v>0</v>
      </c>
      <c r="J48" s="98"/>
      <c r="K48" s="98"/>
      <c r="L48" s="98"/>
      <c r="M48" s="98"/>
      <c r="N48" s="98"/>
    </row>
    <row r="49" spans="1:14" ht="20.100000000000001" customHeight="1">
      <c r="A49" s="90" t="s">
        <v>2386</v>
      </c>
      <c r="B49" s="103" t="s">
        <v>2387</v>
      </c>
      <c r="C49" s="104"/>
      <c r="D49" s="98"/>
      <c r="E49" s="98"/>
      <c r="F49" s="93" t="str">
        <f t="shared" si="0"/>
        <v/>
      </c>
      <c r="G49" s="93" t="str">
        <f t="shared" si="1"/>
        <v/>
      </c>
      <c r="H49" s="94"/>
      <c r="I49" s="102" t="s">
        <v>0</v>
      </c>
      <c r="J49" s="98"/>
      <c r="K49" s="98"/>
      <c r="L49" s="98"/>
      <c r="M49" s="98"/>
      <c r="N49" s="98"/>
    </row>
    <row r="50" spans="1:14" ht="20.100000000000001" customHeight="1">
      <c r="A50" s="90" t="s">
        <v>2388</v>
      </c>
      <c r="B50" s="103" t="s">
        <v>2389</v>
      </c>
      <c r="C50" s="104"/>
      <c r="D50" s="98">
        <v>100</v>
      </c>
      <c r="E50" s="98"/>
      <c r="F50" s="93" t="str">
        <f t="shared" si="0"/>
        <v/>
      </c>
      <c r="G50" s="93">
        <f t="shared" si="1"/>
        <v>0</v>
      </c>
      <c r="H50" s="94"/>
      <c r="I50" s="102"/>
      <c r="J50" s="98"/>
      <c r="K50" s="98"/>
      <c r="L50" s="98"/>
      <c r="M50" s="98"/>
      <c r="N50" s="98"/>
    </row>
    <row r="51" spans="1:14" ht="20.100000000000001" customHeight="1">
      <c r="A51" s="90" t="s">
        <v>2390</v>
      </c>
      <c r="B51" s="103" t="s">
        <v>2391</v>
      </c>
      <c r="C51" s="104"/>
      <c r="D51" s="98"/>
      <c r="E51" s="98"/>
      <c r="F51" s="93" t="str">
        <f t="shared" si="0"/>
        <v/>
      </c>
      <c r="G51" s="93" t="str">
        <f t="shared" si="1"/>
        <v/>
      </c>
      <c r="H51" s="94"/>
      <c r="I51" s="102" t="s">
        <v>0</v>
      </c>
      <c r="J51" s="98"/>
      <c r="K51" s="98"/>
      <c r="L51" s="98"/>
      <c r="M51" s="98"/>
      <c r="N51" s="98"/>
    </row>
    <row r="52" spans="1:14" ht="20.100000000000001" customHeight="1">
      <c r="A52" s="90" t="s">
        <v>2392</v>
      </c>
      <c r="B52" s="102" t="s">
        <v>2393</v>
      </c>
      <c r="C52" s="98"/>
      <c r="D52" s="98"/>
      <c r="E52" s="98"/>
      <c r="F52" s="93" t="str">
        <f t="shared" si="0"/>
        <v/>
      </c>
      <c r="G52" s="93" t="str">
        <f t="shared" si="1"/>
        <v/>
      </c>
      <c r="H52" s="94"/>
      <c r="I52" s="102" t="s">
        <v>0</v>
      </c>
      <c r="J52" s="98"/>
      <c r="K52" s="98"/>
      <c r="L52" s="98"/>
      <c r="M52" s="98"/>
      <c r="N52" s="98"/>
    </row>
    <row r="53" spans="1:14" ht="20.100000000000001" customHeight="1">
      <c r="A53" s="90" t="s">
        <v>2394</v>
      </c>
      <c r="B53" s="105" t="s">
        <v>2395</v>
      </c>
      <c r="C53" s="93">
        <f>SUM(C54:C74)</f>
        <v>1433</v>
      </c>
      <c r="D53" s="93">
        <f>SUM(D54:D74)</f>
        <v>28196</v>
      </c>
      <c r="E53" s="93">
        <f>SUM(E54:E74)</f>
        <v>1640</v>
      </c>
      <c r="F53" s="93">
        <f t="shared" si="0"/>
        <v>114.4</v>
      </c>
      <c r="G53" s="93">
        <f t="shared" si="1"/>
        <v>5.8</v>
      </c>
      <c r="H53" s="94"/>
      <c r="I53" s="102" t="s">
        <v>0</v>
      </c>
      <c r="J53" s="98"/>
      <c r="K53" s="98"/>
      <c r="L53" s="98"/>
      <c r="M53" s="98"/>
      <c r="N53" s="98"/>
    </row>
    <row r="54" spans="1:14" ht="20.100000000000001" customHeight="1">
      <c r="A54" s="90" t="s">
        <v>2396</v>
      </c>
      <c r="B54" s="102" t="s">
        <v>2397</v>
      </c>
      <c r="C54" s="98">
        <v>10</v>
      </c>
      <c r="D54" s="98">
        <v>162</v>
      </c>
      <c r="E54" s="98"/>
      <c r="F54" s="93">
        <f t="shared" si="0"/>
        <v>0</v>
      </c>
      <c r="G54" s="93">
        <f t="shared" si="1"/>
        <v>0</v>
      </c>
      <c r="H54" s="94"/>
      <c r="I54" s="102" t="s">
        <v>0</v>
      </c>
      <c r="J54" s="98"/>
      <c r="K54" s="98"/>
      <c r="L54" s="98"/>
      <c r="M54" s="98"/>
      <c r="N54" s="98"/>
    </row>
    <row r="55" spans="1:14" ht="20.100000000000001" customHeight="1">
      <c r="A55" s="90" t="s">
        <v>2398</v>
      </c>
      <c r="B55" s="102" t="s">
        <v>2399</v>
      </c>
      <c r="C55" s="98"/>
      <c r="D55" s="98"/>
      <c r="E55" s="98"/>
      <c r="F55" s="93" t="str">
        <f t="shared" si="0"/>
        <v/>
      </c>
      <c r="G55" s="93" t="str">
        <f t="shared" si="1"/>
        <v/>
      </c>
      <c r="H55" s="94"/>
      <c r="I55" s="102"/>
      <c r="J55" s="98"/>
      <c r="K55" s="98"/>
      <c r="L55" s="98"/>
      <c r="M55" s="98"/>
      <c r="N55" s="98"/>
    </row>
    <row r="56" spans="1:14" ht="20.100000000000001" customHeight="1">
      <c r="A56" s="90" t="s">
        <v>2400</v>
      </c>
      <c r="B56" s="102" t="s">
        <v>2401</v>
      </c>
      <c r="C56" s="98"/>
      <c r="D56" s="98">
        <v>56</v>
      </c>
      <c r="E56" s="98"/>
      <c r="F56" s="93" t="str">
        <f t="shared" si="0"/>
        <v/>
      </c>
      <c r="G56" s="93">
        <f t="shared" si="1"/>
        <v>0</v>
      </c>
      <c r="H56" s="94"/>
      <c r="I56" s="102"/>
      <c r="J56" s="98"/>
      <c r="K56" s="98"/>
      <c r="L56" s="98"/>
      <c r="M56" s="98"/>
      <c r="N56" s="98"/>
    </row>
    <row r="57" spans="1:14" ht="20.100000000000001" customHeight="1">
      <c r="A57" s="90" t="s">
        <v>2402</v>
      </c>
      <c r="B57" s="102" t="s">
        <v>2403</v>
      </c>
      <c r="C57" s="98"/>
      <c r="D57" s="98">
        <v>21</v>
      </c>
      <c r="E57" s="98"/>
      <c r="F57" s="93" t="str">
        <f t="shared" si="0"/>
        <v/>
      </c>
      <c r="G57" s="93">
        <f t="shared" si="1"/>
        <v>0</v>
      </c>
      <c r="H57" s="94"/>
      <c r="I57" s="102"/>
      <c r="J57" s="98"/>
      <c r="K57" s="98"/>
      <c r="L57" s="98"/>
      <c r="M57" s="98"/>
      <c r="N57" s="98"/>
    </row>
    <row r="58" spans="1:14" ht="20.100000000000001" customHeight="1">
      <c r="A58" s="90" t="s">
        <v>2404</v>
      </c>
      <c r="B58" s="102" t="s">
        <v>2405</v>
      </c>
      <c r="C58" s="98">
        <v>39</v>
      </c>
      <c r="D58" s="98">
        <v>5938</v>
      </c>
      <c r="E58" s="98"/>
      <c r="F58" s="93">
        <f t="shared" si="0"/>
        <v>0</v>
      </c>
      <c r="G58" s="93">
        <f t="shared" si="1"/>
        <v>0</v>
      </c>
      <c r="H58" s="94"/>
      <c r="I58" s="102"/>
      <c r="J58" s="98"/>
      <c r="K58" s="98"/>
      <c r="L58" s="98"/>
      <c r="M58" s="98"/>
      <c r="N58" s="98"/>
    </row>
    <row r="59" spans="1:14" ht="20.100000000000001" customHeight="1">
      <c r="A59" s="90" t="s">
        <v>2406</v>
      </c>
      <c r="B59" s="102" t="s">
        <v>2407</v>
      </c>
      <c r="C59" s="98"/>
      <c r="D59" s="98">
        <v>867</v>
      </c>
      <c r="E59" s="98"/>
      <c r="F59" s="93" t="str">
        <f t="shared" si="0"/>
        <v/>
      </c>
      <c r="G59" s="93">
        <f t="shared" si="1"/>
        <v>0</v>
      </c>
      <c r="H59" s="94"/>
      <c r="I59" s="102"/>
      <c r="J59" s="98"/>
      <c r="K59" s="98"/>
      <c r="L59" s="98"/>
      <c r="M59" s="98"/>
      <c r="N59" s="98"/>
    </row>
    <row r="60" spans="1:14" ht="20.100000000000001" customHeight="1">
      <c r="A60" s="90" t="s">
        <v>2408</v>
      </c>
      <c r="B60" s="102" t="s">
        <v>2409</v>
      </c>
      <c r="C60" s="98"/>
      <c r="D60" s="98">
        <v>25</v>
      </c>
      <c r="E60" s="98"/>
      <c r="F60" s="93" t="str">
        <f t="shared" si="0"/>
        <v/>
      </c>
      <c r="G60" s="93">
        <f t="shared" si="1"/>
        <v>0</v>
      </c>
      <c r="H60" s="94"/>
      <c r="I60" s="102"/>
      <c r="J60" s="98"/>
      <c r="K60" s="98"/>
      <c r="L60" s="98"/>
      <c r="M60" s="98"/>
      <c r="N60" s="98"/>
    </row>
    <row r="61" spans="1:14" ht="19.5" customHeight="1">
      <c r="A61" s="90" t="s">
        <v>2410</v>
      </c>
      <c r="B61" s="102" t="s">
        <v>2411</v>
      </c>
      <c r="C61" s="98"/>
      <c r="D61" s="98">
        <v>1761</v>
      </c>
      <c r="E61" s="98"/>
      <c r="F61" s="93" t="str">
        <f t="shared" si="0"/>
        <v/>
      </c>
      <c r="G61" s="93">
        <f t="shared" si="1"/>
        <v>0</v>
      </c>
      <c r="H61" s="94"/>
      <c r="I61" s="102"/>
      <c r="J61" s="98"/>
      <c r="K61" s="98"/>
      <c r="L61" s="98"/>
      <c r="M61" s="106"/>
      <c r="N61" s="106"/>
    </row>
    <row r="62" spans="1:14" s="6" customFormat="1" ht="20.100000000000001" customHeight="1">
      <c r="A62" s="90" t="s">
        <v>2412</v>
      </c>
      <c r="B62" s="102" t="s">
        <v>2413</v>
      </c>
      <c r="C62" s="98">
        <v>417</v>
      </c>
      <c r="D62" s="98">
        <v>3794</v>
      </c>
      <c r="E62" s="98">
        <v>281</v>
      </c>
      <c r="F62" s="93">
        <f t="shared" si="0"/>
        <v>67.400000000000006</v>
      </c>
      <c r="G62" s="93">
        <f t="shared" si="1"/>
        <v>7.4</v>
      </c>
      <c r="H62" s="94"/>
      <c r="I62" s="102"/>
      <c r="J62" s="98"/>
      <c r="K62" s="98"/>
      <c r="L62" s="98"/>
      <c r="M62" s="106"/>
      <c r="N62" s="106"/>
    </row>
    <row r="63" spans="1:14" ht="20.100000000000001" customHeight="1">
      <c r="A63" s="90" t="s">
        <v>2414</v>
      </c>
      <c r="B63" s="102" t="s">
        <v>2415</v>
      </c>
      <c r="C63" s="98"/>
      <c r="D63" s="98"/>
      <c r="E63" s="98"/>
      <c r="F63" s="93" t="str">
        <f t="shared" si="0"/>
        <v/>
      </c>
      <c r="G63" s="93" t="str">
        <f t="shared" si="1"/>
        <v/>
      </c>
      <c r="H63" s="94"/>
      <c r="I63" s="102"/>
      <c r="J63" s="98"/>
      <c r="K63" s="98"/>
      <c r="L63" s="98"/>
      <c r="M63" s="98"/>
      <c r="N63" s="98"/>
    </row>
    <row r="64" spans="1:14" ht="20.100000000000001" customHeight="1">
      <c r="A64" s="90" t="s">
        <v>2416</v>
      </c>
      <c r="B64" s="102" t="s">
        <v>2417</v>
      </c>
      <c r="C64" s="98"/>
      <c r="D64" s="98"/>
      <c r="E64" s="98"/>
      <c r="F64" s="93" t="str">
        <f t="shared" si="0"/>
        <v/>
      </c>
      <c r="G64" s="93" t="str">
        <f t="shared" si="1"/>
        <v/>
      </c>
      <c r="H64" s="94"/>
      <c r="I64" s="102"/>
      <c r="J64" s="98"/>
      <c r="K64" s="98"/>
      <c r="L64" s="98"/>
      <c r="M64" s="98"/>
      <c r="N64" s="98"/>
    </row>
    <row r="65" spans="1:14" ht="20.100000000000001" customHeight="1">
      <c r="A65" s="90" t="s">
        <v>2418</v>
      </c>
      <c r="B65" s="102" t="s">
        <v>2419</v>
      </c>
      <c r="C65" s="98">
        <v>967</v>
      </c>
      <c r="D65" s="98">
        <v>10541</v>
      </c>
      <c r="E65" s="98">
        <v>1359</v>
      </c>
      <c r="F65" s="93">
        <f t="shared" si="0"/>
        <v>140.5</v>
      </c>
      <c r="G65" s="93">
        <f t="shared" si="1"/>
        <v>12.9</v>
      </c>
      <c r="H65" s="94"/>
      <c r="I65" s="102"/>
      <c r="J65" s="98"/>
      <c r="K65" s="98"/>
      <c r="L65" s="98"/>
      <c r="M65" s="98"/>
      <c r="N65" s="98"/>
    </row>
    <row r="66" spans="1:14" ht="20.100000000000001" customHeight="1">
      <c r="A66" s="90" t="s">
        <v>2420</v>
      </c>
      <c r="B66" s="102" t="s">
        <v>2421</v>
      </c>
      <c r="C66" s="98"/>
      <c r="D66" s="98">
        <v>1108</v>
      </c>
      <c r="E66" s="98"/>
      <c r="F66" s="93" t="str">
        <f t="shared" si="0"/>
        <v/>
      </c>
      <c r="G66" s="93">
        <f t="shared" si="1"/>
        <v>0</v>
      </c>
      <c r="H66" s="94"/>
      <c r="I66" s="102"/>
      <c r="J66" s="98"/>
      <c r="K66" s="98"/>
      <c r="L66" s="98"/>
      <c r="M66" s="98"/>
      <c r="N66" s="98"/>
    </row>
    <row r="67" spans="1:14" ht="20.100000000000001" customHeight="1">
      <c r="A67" s="90" t="s">
        <v>2422</v>
      </c>
      <c r="B67" s="102" t="s">
        <v>2423</v>
      </c>
      <c r="C67" s="98"/>
      <c r="D67" s="98"/>
      <c r="E67" s="98"/>
      <c r="F67" s="93" t="str">
        <f t="shared" si="0"/>
        <v/>
      </c>
      <c r="G67" s="93" t="str">
        <f t="shared" si="1"/>
        <v/>
      </c>
      <c r="H67" s="94"/>
      <c r="I67" s="102"/>
      <c r="J67" s="98"/>
      <c r="K67" s="98"/>
      <c r="L67" s="98"/>
      <c r="M67" s="98"/>
      <c r="N67" s="98"/>
    </row>
    <row r="68" spans="1:14" ht="20.100000000000001" customHeight="1">
      <c r="A68" s="90" t="s">
        <v>2424</v>
      </c>
      <c r="B68" s="102" t="s">
        <v>2425</v>
      </c>
      <c r="C68" s="98"/>
      <c r="D68" s="98">
        <v>242</v>
      </c>
      <c r="E68" s="98"/>
      <c r="F68" s="93" t="str">
        <f t="shared" si="0"/>
        <v/>
      </c>
      <c r="G68" s="93">
        <f t="shared" si="1"/>
        <v>0</v>
      </c>
      <c r="H68" s="94"/>
      <c r="I68" s="102"/>
      <c r="J68" s="98"/>
      <c r="K68" s="98"/>
      <c r="L68" s="98"/>
      <c r="M68" s="98"/>
      <c r="N68" s="98"/>
    </row>
    <row r="69" spans="1:14" ht="20.100000000000001" customHeight="1">
      <c r="A69" s="90" t="s">
        <v>2426</v>
      </c>
      <c r="B69" s="102" t="s">
        <v>2427</v>
      </c>
      <c r="C69" s="98"/>
      <c r="D69" s="98"/>
      <c r="E69" s="98"/>
      <c r="F69" s="93" t="str">
        <f t="shared" si="0"/>
        <v/>
      </c>
      <c r="G69" s="93" t="str">
        <f t="shared" si="1"/>
        <v/>
      </c>
      <c r="H69" s="94"/>
      <c r="I69" s="102"/>
      <c r="J69" s="98"/>
      <c r="K69" s="98"/>
      <c r="L69" s="98"/>
      <c r="M69" s="98"/>
      <c r="N69" s="98"/>
    </row>
    <row r="70" spans="1:14" ht="20.100000000000001" customHeight="1">
      <c r="A70" s="90" t="s">
        <v>2428</v>
      </c>
      <c r="B70" s="102" t="s">
        <v>2429</v>
      </c>
      <c r="C70" s="98"/>
      <c r="D70" s="98"/>
      <c r="E70" s="98"/>
      <c r="F70" s="93" t="str">
        <f t="shared" si="0"/>
        <v/>
      </c>
      <c r="G70" s="93" t="str">
        <f t="shared" si="1"/>
        <v/>
      </c>
      <c r="H70" s="94"/>
      <c r="I70" s="102"/>
      <c r="J70" s="98"/>
      <c r="K70" s="98"/>
      <c r="L70" s="98"/>
      <c r="M70" s="98"/>
      <c r="N70" s="98"/>
    </row>
    <row r="71" spans="1:14" ht="20.100000000000001" customHeight="1">
      <c r="A71" s="90" t="s">
        <v>2430</v>
      </c>
      <c r="B71" s="102" t="s">
        <v>2431</v>
      </c>
      <c r="C71" s="98"/>
      <c r="D71" s="98">
        <v>3667</v>
      </c>
      <c r="E71" s="98"/>
      <c r="F71" s="93" t="str">
        <f>IF(C71=0,"",ROUND(E71/C71*100,1))</f>
        <v/>
      </c>
      <c r="G71" s="93">
        <f>IF(D71=0,"",ROUND(E71/D71*100,1))</f>
        <v>0</v>
      </c>
      <c r="H71" s="94"/>
      <c r="I71" s="102"/>
      <c r="J71" s="98"/>
      <c r="K71" s="98"/>
      <c r="L71" s="98"/>
      <c r="M71" s="98"/>
      <c r="N71" s="98"/>
    </row>
    <row r="72" spans="1:14" ht="20.100000000000001" customHeight="1">
      <c r="A72" s="90" t="s">
        <v>2432</v>
      </c>
      <c r="B72" s="102" t="s">
        <v>2433</v>
      </c>
      <c r="C72" s="98"/>
      <c r="D72" s="98"/>
      <c r="E72" s="98"/>
      <c r="F72" s="93" t="str">
        <f>IF(C72=0,"",ROUND(E72/C72*100,1))</f>
        <v/>
      </c>
      <c r="G72" s="93" t="str">
        <f>IF(D72=0,"",ROUND(E72/D72*100,1))</f>
        <v/>
      </c>
      <c r="H72" s="94"/>
      <c r="I72" s="102"/>
      <c r="J72" s="98"/>
      <c r="K72" s="98"/>
      <c r="L72" s="98"/>
      <c r="M72" s="98"/>
      <c r="N72" s="98"/>
    </row>
    <row r="73" spans="1:14" ht="20.100000000000001" customHeight="1">
      <c r="A73" s="90" t="s">
        <v>2434</v>
      </c>
      <c r="B73" s="102" t="s">
        <v>2435</v>
      </c>
      <c r="C73" s="98"/>
      <c r="D73" s="98">
        <v>14</v>
      </c>
      <c r="E73" s="98"/>
      <c r="F73" s="93" t="str">
        <f>IF(C73=0,"",ROUND(E73/C73*100,1))</f>
        <v/>
      </c>
      <c r="G73" s="93">
        <f>IF(D73=0,"",ROUND(E73/D73*100,1))</f>
        <v>0</v>
      </c>
      <c r="H73" s="94"/>
      <c r="I73" s="102"/>
      <c r="J73" s="98"/>
      <c r="K73" s="98"/>
      <c r="L73" s="98"/>
      <c r="M73" s="98"/>
      <c r="N73" s="98"/>
    </row>
    <row r="74" spans="1:14" ht="20.100000000000001" customHeight="1">
      <c r="A74" s="90" t="s">
        <v>2436</v>
      </c>
      <c r="B74" s="90" t="s">
        <v>2437</v>
      </c>
      <c r="C74" s="98"/>
      <c r="D74" s="98"/>
      <c r="E74" s="98"/>
      <c r="F74" s="93" t="str">
        <f>IF(C74=0,"",ROUND(E74/C74*100,1))</f>
        <v/>
      </c>
      <c r="G74" s="93" t="str">
        <f>IF(D74=0,"",ROUND(E74/D74*100,1))</f>
        <v/>
      </c>
      <c r="H74" s="94"/>
      <c r="I74" s="102"/>
      <c r="J74" s="98"/>
      <c r="K74" s="98"/>
      <c r="L74" s="98"/>
      <c r="M74" s="98"/>
      <c r="N74" s="98"/>
    </row>
    <row r="75" spans="1:14" ht="20.100000000000001" customHeight="1">
      <c r="A75" s="90"/>
      <c r="B75" s="90"/>
      <c r="C75" s="98"/>
      <c r="D75" s="98"/>
      <c r="E75" s="98"/>
      <c r="F75" s="98"/>
      <c r="G75" s="98"/>
      <c r="H75" s="94"/>
      <c r="I75" s="102"/>
      <c r="J75" s="98"/>
      <c r="K75" s="98"/>
      <c r="L75" s="98"/>
      <c r="M75" s="98"/>
      <c r="N75" s="98"/>
    </row>
    <row r="76" spans="1:14" ht="20.100000000000001" customHeight="1">
      <c r="A76" s="90"/>
      <c r="B76" s="90"/>
      <c r="C76" s="98"/>
      <c r="D76" s="98"/>
      <c r="E76" s="98"/>
      <c r="F76" s="98"/>
      <c r="G76" s="98"/>
      <c r="H76" s="94"/>
      <c r="I76" s="102"/>
      <c r="J76" s="98"/>
      <c r="K76" s="98"/>
      <c r="L76" s="98"/>
      <c r="M76" s="98"/>
      <c r="N76" s="98"/>
    </row>
    <row r="77" spans="1:14" ht="20.100000000000001" customHeight="1">
      <c r="A77" s="90"/>
      <c r="B77" s="90"/>
      <c r="C77" s="98"/>
      <c r="D77" s="98"/>
      <c r="E77" s="98"/>
      <c r="F77" s="98"/>
      <c r="G77" s="98"/>
      <c r="H77" s="94"/>
      <c r="I77" s="102"/>
      <c r="J77" s="98"/>
      <c r="K77" s="98"/>
      <c r="L77" s="98"/>
      <c r="M77" s="98"/>
      <c r="N77" s="98"/>
    </row>
    <row r="78" spans="1:14" ht="20.100000000000001" customHeight="1">
      <c r="A78" s="107" t="s">
        <v>2438</v>
      </c>
      <c r="B78" s="108" t="s">
        <v>2439</v>
      </c>
      <c r="C78" s="93">
        <f>SUM(C79:C80)</f>
        <v>0</v>
      </c>
      <c r="D78" s="93">
        <f>SUM(D79:D80)</f>
        <v>0</v>
      </c>
      <c r="E78" s="93">
        <f>SUM(E79:E80)</f>
        <v>0</v>
      </c>
      <c r="F78" s="93" t="str">
        <f t="shared" ref="F78:F93" si="2">IF(C78=0,"",ROUND(E78/C78*100,1))</f>
        <v/>
      </c>
      <c r="G78" s="93" t="str">
        <f t="shared" ref="G78:G93" si="3">IF(D78=0,"",ROUND(E78/D78*100,1))</f>
        <v/>
      </c>
      <c r="H78" s="94"/>
      <c r="I78" s="102"/>
      <c r="J78" s="98"/>
      <c r="K78" s="98"/>
      <c r="L78" s="98"/>
      <c r="M78" s="98"/>
      <c r="N78" s="98"/>
    </row>
    <row r="79" spans="1:14" ht="20.100000000000001" customHeight="1">
      <c r="A79" s="107" t="s">
        <v>2440</v>
      </c>
      <c r="B79" s="90" t="s">
        <v>2441</v>
      </c>
      <c r="C79" s="98"/>
      <c r="D79" s="98"/>
      <c r="E79" s="98"/>
      <c r="F79" s="93" t="str">
        <f t="shared" si="2"/>
        <v/>
      </c>
      <c r="G79" s="93" t="str">
        <f t="shared" si="3"/>
        <v/>
      </c>
      <c r="H79" s="94"/>
      <c r="I79" s="102"/>
      <c r="J79" s="98"/>
      <c r="K79" s="98"/>
      <c r="L79" s="98"/>
      <c r="M79" s="98"/>
      <c r="N79" s="98"/>
    </row>
    <row r="80" spans="1:14" ht="20.100000000000001" customHeight="1">
      <c r="A80" s="107" t="s">
        <v>2442</v>
      </c>
      <c r="B80" s="90" t="s">
        <v>2443</v>
      </c>
      <c r="C80" s="98"/>
      <c r="D80" s="98"/>
      <c r="E80" s="98"/>
      <c r="F80" s="93" t="str">
        <f t="shared" si="2"/>
        <v/>
      </c>
      <c r="G80" s="93" t="str">
        <f t="shared" si="3"/>
        <v/>
      </c>
      <c r="H80" s="94"/>
      <c r="I80" s="102"/>
      <c r="J80" s="98"/>
      <c r="K80" s="98"/>
      <c r="L80" s="98"/>
      <c r="M80" s="98"/>
      <c r="N80" s="98"/>
    </row>
    <row r="81" spans="1:14" ht="20.100000000000001" customHeight="1">
      <c r="A81" s="109" t="s">
        <v>2444</v>
      </c>
      <c r="B81" s="90" t="s">
        <v>2445</v>
      </c>
      <c r="C81" s="98"/>
      <c r="D81" s="98"/>
      <c r="E81" s="98"/>
      <c r="F81" s="93" t="str">
        <f t="shared" si="2"/>
        <v/>
      </c>
      <c r="G81" s="93" t="str">
        <f t="shared" si="3"/>
        <v/>
      </c>
      <c r="H81" s="94"/>
      <c r="I81" s="102"/>
      <c r="J81" s="98"/>
      <c r="K81" s="98"/>
      <c r="L81" s="98"/>
      <c r="M81" s="98"/>
      <c r="N81" s="98"/>
    </row>
    <row r="82" spans="1:14" ht="20.100000000000001" customHeight="1">
      <c r="A82" s="90" t="s">
        <v>2446</v>
      </c>
      <c r="B82" s="99" t="s">
        <v>2447</v>
      </c>
      <c r="C82" s="98">
        <v>1839</v>
      </c>
      <c r="D82" s="98">
        <v>1839</v>
      </c>
      <c r="E82" s="98">
        <v>37827</v>
      </c>
      <c r="F82" s="93">
        <f t="shared" si="2"/>
        <v>2056.9</v>
      </c>
      <c r="G82" s="93">
        <f t="shared" si="3"/>
        <v>2056.9</v>
      </c>
      <c r="H82" s="94"/>
      <c r="I82" s="102"/>
      <c r="J82" s="98"/>
      <c r="K82" s="98"/>
      <c r="L82" s="98"/>
      <c r="M82" s="98"/>
      <c r="N82" s="98"/>
    </row>
    <row r="83" spans="1:14" ht="20.100000000000001" customHeight="1">
      <c r="A83" s="90" t="s">
        <v>2448</v>
      </c>
      <c r="B83" s="100" t="s">
        <v>2449</v>
      </c>
      <c r="C83" s="93">
        <f>SUM(C84,C86,C87)</f>
        <v>0</v>
      </c>
      <c r="D83" s="93">
        <f>SUM(D84,D86,D87)</f>
        <v>4740</v>
      </c>
      <c r="E83" s="93">
        <f>SUM(E84,E86,E87)</f>
        <v>0</v>
      </c>
      <c r="F83" s="93" t="str">
        <f t="shared" si="2"/>
        <v/>
      </c>
      <c r="G83" s="93">
        <f t="shared" si="3"/>
        <v>0</v>
      </c>
      <c r="H83" s="94"/>
      <c r="I83" s="102"/>
      <c r="J83" s="98"/>
      <c r="K83" s="98"/>
      <c r="L83" s="98"/>
      <c r="M83" s="98"/>
      <c r="N83" s="98"/>
    </row>
    <row r="84" spans="1:14" ht="20.100000000000001" customHeight="1">
      <c r="A84" s="90" t="s">
        <v>2450</v>
      </c>
      <c r="B84" s="99" t="s">
        <v>2451</v>
      </c>
      <c r="C84" s="98"/>
      <c r="D84" s="98">
        <v>4740</v>
      </c>
      <c r="E84" s="98"/>
      <c r="F84" s="93" t="str">
        <f t="shared" si="2"/>
        <v/>
      </c>
      <c r="G84" s="93">
        <f t="shared" si="3"/>
        <v>0</v>
      </c>
      <c r="H84" s="110" t="s">
        <v>2452</v>
      </c>
      <c r="I84" s="102" t="s">
        <v>2453</v>
      </c>
      <c r="J84" s="98"/>
      <c r="K84" s="98"/>
      <c r="L84" s="98"/>
      <c r="M84" s="93" t="str">
        <f t="shared" ref="M84:M93" si="4">IF(J84=0,"",ROUND(L84/J84*100,1))</f>
        <v/>
      </c>
      <c r="N84" s="93" t="str">
        <f t="shared" ref="N84:N93" si="5">IF(K84=0,"",ROUND(L84/K84*100,1))</f>
        <v/>
      </c>
    </row>
    <row r="85" spans="1:14" ht="20.100000000000001" customHeight="1">
      <c r="A85" s="109" t="s">
        <v>2454</v>
      </c>
      <c r="B85" s="90" t="s">
        <v>2455</v>
      </c>
      <c r="C85" s="98"/>
      <c r="D85" s="98"/>
      <c r="E85" s="98"/>
      <c r="F85" s="93" t="str">
        <f t="shared" si="2"/>
        <v/>
      </c>
      <c r="G85" s="93" t="str">
        <f t="shared" si="3"/>
        <v/>
      </c>
      <c r="H85" s="94" t="s">
        <v>2456</v>
      </c>
      <c r="I85" s="97" t="s">
        <v>2457</v>
      </c>
      <c r="J85" s="98"/>
      <c r="K85" s="98">
        <v>140</v>
      </c>
      <c r="L85" s="98"/>
      <c r="M85" s="93" t="str">
        <f t="shared" si="4"/>
        <v/>
      </c>
      <c r="N85" s="93">
        <f t="shared" si="5"/>
        <v>0</v>
      </c>
    </row>
    <row r="86" spans="1:14" ht="20.100000000000001" customHeight="1">
      <c r="A86" s="90" t="s">
        <v>2458</v>
      </c>
      <c r="B86" s="99" t="s">
        <v>2459</v>
      </c>
      <c r="C86" s="98"/>
      <c r="D86" s="98"/>
      <c r="E86" s="98"/>
      <c r="F86" s="93" t="str">
        <f t="shared" si="2"/>
        <v/>
      </c>
      <c r="G86" s="93" t="str">
        <f t="shared" si="3"/>
        <v/>
      </c>
      <c r="H86" s="94" t="s">
        <v>2460</v>
      </c>
      <c r="I86" s="111" t="s">
        <v>2461</v>
      </c>
      <c r="J86" s="112"/>
      <c r="K86" s="112">
        <v>6196</v>
      </c>
      <c r="L86" s="98"/>
      <c r="M86" s="93" t="str">
        <f t="shared" si="4"/>
        <v/>
      </c>
      <c r="N86" s="93">
        <f t="shared" si="5"/>
        <v>0</v>
      </c>
    </row>
    <row r="87" spans="1:14" ht="20.100000000000001" customHeight="1">
      <c r="A87" s="90" t="s">
        <v>2462</v>
      </c>
      <c r="B87" s="99" t="s">
        <v>2463</v>
      </c>
      <c r="C87" s="98"/>
      <c r="D87" s="98"/>
      <c r="E87" s="98"/>
      <c r="F87" s="93" t="str">
        <f t="shared" si="2"/>
        <v/>
      </c>
      <c r="G87" s="93" t="str">
        <f t="shared" si="3"/>
        <v/>
      </c>
      <c r="H87" s="94" t="s">
        <v>2464</v>
      </c>
      <c r="I87" s="111" t="s">
        <v>2465</v>
      </c>
      <c r="J87" s="104"/>
      <c r="K87" s="104"/>
      <c r="L87" s="104"/>
      <c r="M87" s="93" t="str">
        <f t="shared" si="4"/>
        <v/>
      </c>
      <c r="N87" s="93" t="str">
        <f t="shared" si="5"/>
        <v/>
      </c>
    </row>
    <row r="88" spans="1:14" ht="20.100000000000001" customHeight="1">
      <c r="A88" s="90" t="s">
        <v>2466</v>
      </c>
      <c r="B88" s="99" t="s">
        <v>2467</v>
      </c>
      <c r="C88" s="98"/>
      <c r="D88" s="98"/>
      <c r="E88" s="98"/>
      <c r="F88" s="93" t="str">
        <f t="shared" si="2"/>
        <v/>
      </c>
      <c r="G88" s="93" t="str">
        <f t="shared" si="3"/>
        <v/>
      </c>
      <c r="H88" s="94" t="s">
        <v>2468</v>
      </c>
      <c r="I88" s="99" t="s">
        <v>2469</v>
      </c>
      <c r="J88" s="112"/>
      <c r="K88" s="112">
        <v>2854</v>
      </c>
      <c r="L88" s="104"/>
      <c r="M88" s="93" t="str">
        <f t="shared" si="4"/>
        <v/>
      </c>
      <c r="N88" s="93">
        <f t="shared" si="5"/>
        <v>0</v>
      </c>
    </row>
    <row r="89" spans="1:14" ht="20.100000000000001" customHeight="1">
      <c r="A89" s="90" t="s">
        <v>2470</v>
      </c>
      <c r="B89" s="99" t="s">
        <v>2471</v>
      </c>
      <c r="C89" s="98"/>
      <c r="D89" s="98">
        <v>12900</v>
      </c>
      <c r="E89" s="98"/>
      <c r="F89" s="93" t="str">
        <f t="shared" si="2"/>
        <v/>
      </c>
      <c r="G89" s="93">
        <f t="shared" si="3"/>
        <v>0</v>
      </c>
      <c r="H89" s="94" t="s">
        <v>2472</v>
      </c>
      <c r="I89" s="99" t="s">
        <v>2473</v>
      </c>
      <c r="J89" s="98"/>
      <c r="K89" s="98"/>
      <c r="L89" s="98"/>
      <c r="M89" s="93" t="str">
        <f t="shared" si="4"/>
        <v/>
      </c>
      <c r="N89" s="93" t="str">
        <f t="shared" si="5"/>
        <v/>
      </c>
    </row>
    <row r="90" spans="1:14" ht="20.100000000000001" customHeight="1">
      <c r="A90" s="90" t="s">
        <v>2474</v>
      </c>
      <c r="B90" s="99" t="s">
        <v>2475</v>
      </c>
      <c r="C90" s="98"/>
      <c r="D90" s="98"/>
      <c r="E90" s="98"/>
      <c r="F90" s="93" t="str">
        <f t="shared" si="2"/>
        <v/>
      </c>
      <c r="G90" s="93" t="str">
        <f t="shared" si="3"/>
        <v/>
      </c>
      <c r="H90" s="94" t="s">
        <v>2476</v>
      </c>
      <c r="I90" s="99" t="s">
        <v>2477</v>
      </c>
      <c r="J90" s="98"/>
      <c r="K90" s="98"/>
      <c r="L90" s="98"/>
      <c r="M90" s="93" t="str">
        <f t="shared" si="4"/>
        <v/>
      </c>
      <c r="N90" s="93" t="str">
        <f t="shared" si="5"/>
        <v/>
      </c>
    </row>
    <row r="91" spans="1:14" ht="20.100000000000001" customHeight="1">
      <c r="A91" s="90" t="s">
        <v>2478</v>
      </c>
      <c r="B91" s="99" t="s">
        <v>2479</v>
      </c>
      <c r="C91" s="98"/>
      <c r="D91" s="98">
        <v>3267</v>
      </c>
      <c r="E91" s="98"/>
      <c r="F91" s="93" t="str">
        <f t="shared" si="2"/>
        <v/>
      </c>
      <c r="G91" s="93">
        <f t="shared" si="3"/>
        <v>0</v>
      </c>
      <c r="H91" s="110" t="s">
        <v>2480</v>
      </c>
      <c r="I91" s="90" t="s">
        <v>2481</v>
      </c>
      <c r="J91" s="98"/>
      <c r="K91" s="98"/>
      <c r="L91" s="98"/>
      <c r="M91" s="93" t="str">
        <f t="shared" si="4"/>
        <v/>
      </c>
      <c r="N91" s="93" t="str">
        <f t="shared" si="5"/>
        <v/>
      </c>
    </row>
    <row r="92" spans="1:14" ht="20.100000000000001" customHeight="1">
      <c r="A92" s="113" t="s">
        <v>2482</v>
      </c>
      <c r="B92" s="90" t="s">
        <v>2483</v>
      </c>
      <c r="C92" s="98"/>
      <c r="D92" s="98"/>
      <c r="E92" s="98"/>
      <c r="F92" s="93" t="str">
        <f t="shared" si="2"/>
        <v/>
      </c>
      <c r="G92" s="93" t="str">
        <f t="shared" si="3"/>
        <v/>
      </c>
      <c r="H92" s="110" t="s">
        <v>2484</v>
      </c>
      <c r="I92" s="90" t="s">
        <v>2485</v>
      </c>
      <c r="J92" s="98"/>
      <c r="K92" s="98"/>
      <c r="L92" s="98"/>
      <c r="M92" s="93" t="str">
        <f t="shared" si="4"/>
        <v/>
      </c>
      <c r="N92" s="93" t="str">
        <f t="shared" si="5"/>
        <v/>
      </c>
    </row>
    <row r="93" spans="1:14" ht="19.2" customHeight="1">
      <c r="A93" s="113" t="s">
        <v>2486</v>
      </c>
      <c r="B93" s="90" t="s">
        <v>2487</v>
      </c>
      <c r="C93" s="98"/>
      <c r="D93" s="98"/>
      <c r="E93" s="98"/>
      <c r="F93" s="93" t="str">
        <f t="shared" si="2"/>
        <v/>
      </c>
      <c r="G93" s="93" t="str">
        <f t="shared" si="3"/>
        <v/>
      </c>
      <c r="H93" s="94" t="s">
        <v>2488</v>
      </c>
      <c r="I93" s="97" t="s">
        <v>2489</v>
      </c>
      <c r="J93" s="98"/>
      <c r="K93" s="98">
        <v>37827</v>
      </c>
      <c r="L93" s="98"/>
      <c r="M93" s="93" t="str">
        <f t="shared" si="4"/>
        <v/>
      </c>
      <c r="N93" s="93">
        <f t="shared" si="5"/>
        <v>0</v>
      </c>
    </row>
    <row r="94" spans="1:14" ht="18" customHeight="1">
      <c r="A94" s="90"/>
      <c r="B94" s="99"/>
      <c r="C94" s="98"/>
      <c r="D94" s="98"/>
      <c r="E94" s="98"/>
      <c r="F94" s="98"/>
      <c r="G94" s="98"/>
      <c r="H94" s="94"/>
      <c r="I94" s="99"/>
      <c r="J94" s="98"/>
      <c r="K94" s="98"/>
      <c r="L94" s="98"/>
      <c r="M94" s="98"/>
      <c r="N94" s="98"/>
    </row>
    <row r="95" spans="1:14" ht="18" customHeight="1">
      <c r="A95" s="90"/>
      <c r="B95" s="99"/>
      <c r="C95" s="98"/>
      <c r="D95" s="98"/>
      <c r="E95" s="98"/>
      <c r="F95" s="98"/>
      <c r="G95" s="98"/>
      <c r="H95" s="94"/>
      <c r="I95" s="99"/>
      <c r="J95" s="98"/>
      <c r="K95" s="98"/>
      <c r="L95" s="98"/>
      <c r="M95" s="98"/>
      <c r="N95" s="98"/>
    </row>
    <row r="96" spans="1:14" ht="18" customHeight="1">
      <c r="A96" s="90"/>
      <c r="B96" s="99"/>
      <c r="C96" s="98"/>
      <c r="D96" s="98"/>
      <c r="E96" s="98"/>
      <c r="F96" s="98"/>
      <c r="G96" s="98"/>
      <c r="H96" s="90"/>
      <c r="I96" s="99" t="s">
        <v>0</v>
      </c>
      <c r="J96" s="98"/>
      <c r="K96" s="98"/>
      <c r="L96" s="98"/>
      <c r="M96" s="98"/>
      <c r="N96" s="98"/>
    </row>
    <row r="97" spans="1:14" ht="18" customHeight="1">
      <c r="A97" s="90"/>
      <c r="B97" s="99"/>
      <c r="C97" s="98"/>
      <c r="D97" s="98"/>
      <c r="E97" s="98"/>
      <c r="F97" s="98"/>
      <c r="G97" s="98"/>
      <c r="H97" s="90"/>
      <c r="I97" s="99"/>
      <c r="J97" s="98"/>
      <c r="K97" s="98"/>
      <c r="L97" s="98"/>
      <c r="M97" s="98"/>
      <c r="N97" s="98"/>
    </row>
    <row r="98" spans="1:14" ht="18" customHeight="1">
      <c r="A98" s="90"/>
      <c r="B98" s="99"/>
      <c r="C98" s="98"/>
      <c r="D98" s="98"/>
      <c r="E98" s="98"/>
      <c r="F98" s="98"/>
      <c r="G98" s="98"/>
      <c r="H98" s="90"/>
      <c r="I98" s="99"/>
      <c r="J98" s="98"/>
      <c r="K98" s="98"/>
      <c r="L98" s="98"/>
      <c r="M98" s="98"/>
      <c r="N98" s="98"/>
    </row>
    <row r="99" spans="1:14" ht="18" customHeight="1">
      <c r="A99" s="90"/>
      <c r="B99" s="114" t="s">
        <v>2490</v>
      </c>
      <c r="C99" s="92">
        <f>SUM(C7:C8)</f>
        <v>290887</v>
      </c>
      <c r="D99" s="92">
        <f>SUM(D7:D8)</f>
        <v>365531</v>
      </c>
      <c r="E99" s="92">
        <f>SUM(E7:E8)</f>
        <v>290929</v>
      </c>
      <c r="F99" s="93">
        <f>IF(C99=0,"",ROUND(E99/C99*100,1))</f>
        <v>100</v>
      </c>
      <c r="G99" s="93">
        <f>IF(D99=0,"",ROUND(E99/D99*100,1))</f>
        <v>79.599999999999994</v>
      </c>
      <c r="H99" s="108"/>
      <c r="I99" s="114" t="s">
        <v>2491</v>
      </c>
      <c r="J99" s="92">
        <f>SUM(J7:J8)</f>
        <v>290887</v>
      </c>
      <c r="K99" s="92">
        <f>SUM(K7:K8)</f>
        <v>365531</v>
      </c>
      <c r="L99" s="92">
        <f>SUM(L7:L8)</f>
        <v>290929</v>
      </c>
      <c r="M99" s="93">
        <f>IF(J99=0,"",ROUND(L99/J99*100,1))</f>
        <v>100</v>
      </c>
      <c r="N99" s="93">
        <f>IF(K99=0,"",ROUND(L99/K99*100,1))</f>
        <v>79.599999999999994</v>
      </c>
    </row>
    <row r="100" spans="1:14">
      <c r="I100" s="115"/>
    </row>
    <row r="101" spans="1:14">
      <c r="C101" s="116" t="str">
        <f>IF(D84=表九!K255,"","上年执行数从政府性基金调入和上年执行数政府性基金调出不等")</f>
        <v/>
      </c>
      <c r="D101" s="116" t="str">
        <f>IF(E82=K93,"","上年执行数年终结余和预算数上年结余不等")</f>
        <v/>
      </c>
      <c r="E101" s="116" t="str">
        <f>IF(E84=表九!L255,"","预算数从政府性基金调入和预算数政府性基金调出不等")</f>
        <v/>
      </c>
      <c r="F101" s="116" t="str">
        <f>IF(C88=0,"","B88位置不是市县所用科目")</f>
        <v/>
      </c>
      <c r="G101" s="116" t="str">
        <f>IF(D88=0,"","c88位置不是市县所用科目")</f>
        <v/>
      </c>
      <c r="H101" s="117"/>
      <c r="I101" s="116" t="str">
        <f>IF(E88=0,"","d88位置不是市县所用科目")</f>
        <v/>
      </c>
      <c r="J101" s="116" t="str">
        <f>IF(J89=0,"","H89位置不是市县所用科目")</f>
        <v/>
      </c>
      <c r="K101" s="116" t="str">
        <f>IF(K89=0,"","I89位置不是市县所用科目")</f>
        <v/>
      </c>
      <c r="L101" s="116" t="str">
        <f>IF(L89=0,"","J89位置不是市县所用科目")</f>
        <v/>
      </c>
      <c r="M101" s="116" t="str">
        <f>IF(D99=K99,"","上年执行数收支不等")</f>
        <v/>
      </c>
      <c r="N101" s="116" t="str">
        <f>IF(E99=L99,"","预算数收支不等")</f>
        <v/>
      </c>
    </row>
    <row r="102" spans="1:14">
      <c r="I102" s="118" t="str">
        <f>IF(K93=E82,"","上年执行数年终结余和预算数上年结余不等")</f>
        <v/>
      </c>
    </row>
    <row r="103" spans="1:14">
      <c r="I103" s="115"/>
    </row>
    <row r="104" spans="1:14">
      <c r="I104" s="115"/>
    </row>
    <row r="105" spans="1:14">
      <c r="I105" s="115"/>
    </row>
    <row r="106" spans="1:14">
      <c r="I106" s="115"/>
    </row>
    <row r="107" spans="1:14">
      <c r="I107" s="115"/>
    </row>
    <row r="108" spans="1:14">
      <c r="I108" s="115"/>
    </row>
    <row r="109" spans="1:14">
      <c r="I109" s="115"/>
    </row>
    <row r="110" spans="1:14">
      <c r="I110" s="115"/>
    </row>
    <row r="111" spans="1:14">
      <c r="I111" s="115"/>
    </row>
    <row r="112" spans="1:14">
      <c r="I112" s="115"/>
    </row>
    <row r="113" spans="9:9">
      <c r="I113" s="115"/>
    </row>
    <row r="114" spans="9:9">
      <c r="I114" s="115"/>
    </row>
    <row r="115" spans="9:9">
      <c r="I115" s="115"/>
    </row>
    <row r="116" spans="9:9">
      <c r="I116" s="115"/>
    </row>
    <row r="117" spans="9:9">
      <c r="I117" s="115"/>
    </row>
    <row r="118" spans="9:9">
      <c r="I118" s="115"/>
    </row>
  </sheetData>
  <sheetProtection formatCells="0" formatColumns="0" formatRows="0" insertColumns="0" insertRows="0" insertHyperlinks="0" deleteColumns="0" deleteRows="0" sort="0" autoFilter="0" pivotTables="0"/>
  <autoFilter ref="A6:N74"/>
  <mergeCells count="12">
    <mergeCell ref="D5:D6"/>
    <mergeCell ref="H5:H6"/>
    <mergeCell ref="J5:J6"/>
    <mergeCell ref="K5:K6"/>
    <mergeCell ref="B2:N2"/>
    <mergeCell ref="A4:G4"/>
    <mergeCell ref="H4:N4"/>
    <mergeCell ref="E5:G5"/>
    <mergeCell ref="L5:N5"/>
    <mergeCell ref="A5:A6"/>
    <mergeCell ref="B5:B6"/>
    <mergeCell ref="C5:C6"/>
  </mergeCells>
  <phoneticPr fontId="23" type="noConversion"/>
  <conditionalFormatting sqref="A1:A1048576">
    <cfRule type="duplicateValues" dxfId="2" priority="1"/>
  </conditionalFormatting>
  <printOptions horizontalCentered="1"/>
  <pageMargins left="0.47222219999999998" right="0.47222219999999998" top="0.59027779999999996" bottom="0.47222219999999998" header="0.31458330000000001" footer="0.31458330000000001"/>
  <pageSetup paperSize="9" scale="63" fitToHeight="0" orientation="landscape" errors="blank" r:id="rId1"/>
</worksheet>
</file>

<file path=xl/worksheets/sheet6.xml><?xml version="1.0" encoding="utf-8"?>
<worksheet xmlns="http://schemas.openxmlformats.org/spreadsheetml/2006/main" xmlns:r="http://schemas.openxmlformats.org/officeDocument/2006/relationships">
  <dimension ref="A1:IV223"/>
  <sheetViews>
    <sheetView showGridLines="0" showZeros="0" zoomScaleSheetLayoutView="100" workbookViewId="0">
      <pane ySplit="5" topLeftCell="A6" activePane="bottomLeft" state="frozen"/>
      <selection pane="bottomLeft" activeCell="J221" sqref="J221"/>
    </sheetView>
  </sheetViews>
  <sheetFormatPr defaultColWidth="9" defaultRowHeight="15.6"/>
  <cols>
    <col min="1" max="1" width="9.3984375" style="31" bestFit="1" customWidth="1"/>
    <col min="2" max="2" width="34.59765625" style="31" customWidth="1"/>
    <col min="3" max="9" width="14" style="16" customWidth="1"/>
    <col min="10" max="10" width="14.09765625" style="31" customWidth="1"/>
    <col min="11" max="11" width="13.19921875" style="31" customWidth="1"/>
    <col min="12" max="256" width="9" style="31"/>
  </cols>
  <sheetData>
    <row r="1" spans="1:11">
      <c r="A1" s="32" t="s">
        <v>2492</v>
      </c>
    </row>
    <row r="2" spans="1:11" s="2" customFormat="1" ht="22.2">
      <c r="A2" s="269" t="s">
        <v>2493</v>
      </c>
      <c r="B2" s="269"/>
      <c r="C2" s="269"/>
      <c r="D2" s="269"/>
      <c r="E2" s="269"/>
      <c r="F2" s="269"/>
      <c r="G2" s="269"/>
      <c r="H2" s="269"/>
      <c r="I2" s="269"/>
    </row>
    <row r="3" spans="1:11" ht="18" customHeight="1">
      <c r="I3" s="33" t="s">
        <v>22</v>
      </c>
    </row>
    <row r="4" spans="1:11" s="7" customFormat="1" ht="31.5" customHeight="1">
      <c r="A4" s="271" t="s">
        <v>23</v>
      </c>
      <c r="B4" s="272"/>
      <c r="C4" s="287" t="s">
        <v>2494</v>
      </c>
      <c r="D4" s="287" t="s">
        <v>2495</v>
      </c>
      <c r="E4" s="287" t="s">
        <v>2496</v>
      </c>
      <c r="F4" s="287" t="s">
        <v>2497</v>
      </c>
      <c r="G4" s="287" t="s">
        <v>2498</v>
      </c>
      <c r="H4" s="287" t="s">
        <v>2499</v>
      </c>
      <c r="I4" s="287" t="s">
        <v>2500</v>
      </c>
      <c r="J4" s="291" t="s">
        <v>2501</v>
      </c>
      <c r="K4" s="292" t="s">
        <v>2502</v>
      </c>
    </row>
    <row r="5" spans="1:11" s="7" customFormat="1" ht="27" customHeight="1">
      <c r="A5" s="34" t="s">
        <v>27</v>
      </c>
      <c r="B5" s="35" t="s">
        <v>28</v>
      </c>
      <c r="C5" s="287"/>
      <c r="D5" s="287"/>
      <c r="E5" s="284"/>
      <c r="F5" s="287"/>
      <c r="G5" s="287"/>
      <c r="H5" s="287"/>
      <c r="I5" s="287"/>
      <c r="J5" s="291"/>
      <c r="K5" s="292"/>
    </row>
    <row r="6" spans="1:11" ht="20.100000000000001" customHeight="1">
      <c r="A6" s="119" t="s">
        <v>88</v>
      </c>
      <c r="B6" s="120" t="s">
        <v>89</v>
      </c>
      <c r="C6" s="121">
        <f>SUM(表二!E6)</f>
        <v>31516</v>
      </c>
      <c r="D6" s="121">
        <f t="shared" ref="D6:I6" si="0">SUM(D7:D32)</f>
        <v>31298</v>
      </c>
      <c r="E6" s="121">
        <f t="shared" si="0"/>
        <v>0</v>
      </c>
      <c r="F6" s="121">
        <f t="shared" si="0"/>
        <v>218</v>
      </c>
      <c r="G6" s="121">
        <f t="shared" si="0"/>
        <v>0</v>
      </c>
      <c r="H6" s="121">
        <f t="shared" si="0"/>
        <v>0</v>
      </c>
      <c r="I6" s="121">
        <f t="shared" si="0"/>
        <v>0</v>
      </c>
      <c r="J6" s="122" t="str">
        <f>IF(表四!C6=SUM(表四!D6:I6),"","分项不等于合计数")</f>
        <v/>
      </c>
      <c r="K6" s="122" t="str">
        <f>IF(E6=表三!E54,"","表三专项转移支付收入不等于表四专项安排数")</f>
        <v/>
      </c>
    </row>
    <row r="7" spans="1:11" ht="20.100000000000001" customHeight="1">
      <c r="A7" s="123" t="s">
        <v>90</v>
      </c>
      <c r="B7" s="124" t="s">
        <v>91</v>
      </c>
      <c r="C7" s="121">
        <f>SUM(表二!E7)</f>
        <v>653</v>
      </c>
      <c r="D7" s="47">
        <v>633</v>
      </c>
      <c r="E7" s="47"/>
      <c r="F7" s="47">
        <v>20</v>
      </c>
      <c r="G7" s="47"/>
      <c r="H7" s="47"/>
      <c r="I7" s="47"/>
      <c r="J7" s="122" t="str">
        <f>IF(表四!C7=SUM(表四!D7:I7),"","分项不等于合计数")</f>
        <v/>
      </c>
    </row>
    <row r="8" spans="1:11" ht="20.100000000000001" customHeight="1">
      <c r="A8" s="123" t="s">
        <v>114</v>
      </c>
      <c r="B8" s="124" t="s">
        <v>115</v>
      </c>
      <c r="C8" s="121">
        <f>SUM(表二!E19)</f>
        <v>499</v>
      </c>
      <c r="D8" s="47">
        <v>477</v>
      </c>
      <c r="E8" s="47"/>
      <c r="F8" s="47">
        <v>22</v>
      </c>
      <c r="G8" s="47"/>
      <c r="H8" s="47"/>
      <c r="I8" s="47"/>
      <c r="J8" s="122" t="str">
        <f>IF(表四!C8=SUM(表四!D8:I8),"","分项不等于合计数")</f>
        <v/>
      </c>
    </row>
    <row r="9" spans="1:11" ht="20.100000000000001" customHeight="1">
      <c r="A9" s="123" t="s">
        <v>128</v>
      </c>
      <c r="B9" s="124" t="s">
        <v>129</v>
      </c>
      <c r="C9" s="121">
        <f>SUM(表二!E28)</f>
        <v>18734</v>
      </c>
      <c r="D9" s="47">
        <v>18700</v>
      </c>
      <c r="E9" s="47"/>
      <c r="F9" s="47">
        <v>34</v>
      </c>
      <c r="G9" s="47"/>
      <c r="H9" s="47"/>
      <c r="I9" s="47"/>
      <c r="J9" s="122" t="str">
        <f>IF(表四!C9=SUM(表四!D9:I9),"","分项不等于合计数")</f>
        <v/>
      </c>
    </row>
    <row r="10" spans="1:11" ht="20.100000000000001" customHeight="1">
      <c r="A10" s="123" t="s">
        <v>146</v>
      </c>
      <c r="B10" s="124" t="s">
        <v>147</v>
      </c>
      <c r="C10" s="121">
        <f>SUM(表二!E39)</f>
        <v>435</v>
      </c>
      <c r="D10" s="47">
        <v>430</v>
      </c>
      <c r="E10" s="47"/>
      <c r="F10" s="47">
        <v>5</v>
      </c>
      <c r="G10" s="47"/>
      <c r="H10" s="47"/>
      <c r="I10" s="47"/>
      <c r="J10" s="122" t="str">
        <f>IF(表四!C10=SUM(表四!D10:I10),"","分项不等于合计数")</f>
        <v/>
      </c>
    </row>
    <row r="11" spans="1:11" ht="20.100000000000001" customHeight="1">
      <c r="A11" s="123" t="s">
        <v>164</v>
      </c>
      <c r="B11" s="125" t="s">
        <v>165</v>
      </c>
      <c r="C11" s="121">
        <f>SUM(表二!E50)</f>
        <v>480</v>
      </c>
      <c r="D11" s="47">
        <v>480</v>
      </c>
      <c r="E11" s="47"/>
      <c r="F11" s="47"/>
      <c r="G11" s="47"/>
      <c r="H11" s="47"/>
      <c r="I11" s="47"/>
      <c r="J11" s="122" t="str">
        <f>IF(表四!C11=SUM(表四!D11:I11),"","分项不等于合计数")</f>
        <v/>
      </c>
    </row>
    <row r="12" spans="1:11" ht="20.100000000000001" customHeight="1">
      <c r="A12" s="123" t="s">
        <v>182</v>
      </c>
      <c r="B12" s="124" t="s">
        <v>183</v>
      </c>
      <c r="C12" s="121">
        <f>SUM(表二!E61)</f>
        <v>2165</v>
      </c>
      <c r="D12" s="47">
        <v>2151</v>
      </c>
      <c r="E12" s="47"/>
      <c r="F12" s="47">
        <v>14</v>
      </c>
      <c r="G12" s="47"/>
      <c r="H12" s="47"/>
      <c r="I12" s="47"/>
      <c r="J12" s="122" t="str">
        <f>IF(表四!C12=SUM(表四!D12:I12),"","分项不等于合计数")</f>
        <v/>
      </c>
    </row>
    <row r="13" spans="1:11" ht="20.100000000000001" customHeight="1">
      <c r="A13" s="123" t="s">
        <v>200</v>
      </c>
      <c r="B13" s="124" t="s">
        <v>201</v>
      </c>
      <c r="C13" s="121">
        <f>SUM(表二!E72)</f>
        <v>0</v>
      </c>
      <c r="D13" s="47"/>
      <c r="E13" s="47"/>
      <c r="F13" s="47"/>
      <c r="G13" s="47"/>
      <c r="H13" s="47"/>
      <c r="I13" s="47"/>
      <c r="J13" s="122" t="str">
        <f>IF(表四!C13=SUM(表四!D13:I13),"","分项不等于合计数")</f>
        <v/>
      </c>
    </row>
    <row r="14" spans="1:11" ht="20.100000000000001" customHeight="1">
      <c r="A14" s="123" t="s">
        <v>211</v>
      </c>
      <c r="B14" s="125" t="s">
        <v>212</v>
      </c>
      <c r="C14" s="121">
        <f>SUM(表二!E80)</f>
        <v>497</v>
      </c>
      <c r="D14" s="47">
        <v>497</v>
      </c>
      <c r="E14" s="47"/>
      <c r="F14" s="47"/>
      <c r="G14" s="47"/>
      <c r="H14" s="47"/>
      <c r="I14" s="47"/>
      <c r="J14" s="122" t="str">
        <f>IF(表四!C14=SUM(表四!D14:I14),"","分项不等于合计数")</f>
        <v/>
      </c>
    </row>
    <row r="15" spans="1:11" ht="20.100000000000001" customHeight="1">
      <c r="A15" s="123" t="s">
        <v>224</v>
      </c>
      <c r="B15" s="124" t="s">
        <v>225</v>
      </c>
      <c r="C15" s="121">
        <f>SUM(表二!E89)</f>
        <v>0</v>
      </c>
      <c r="D15" s="47"/>
      <c r="E15" s="47"/>
      <c r="F15" s="47"/>
      <c r="G15" s="47"/>
      <c r="H15" s="47"/>
      <c r="I15" s="47"/>
      <c r="J15" s="122" t="str">
        <f>IF(表四!C15=SUM(表四!D15:I15),"","分项不等于合计数")</f>
        <v/>
      </c>
    </row>
    <row r="16" spans="1:11" ht="20.100000000000001" customHeight="1">
      <c r="A16" s="123" t="s">
        <v>245</v>
      </c>
      <c r="B16" s="42" t="s">
        <v>246</v>
      </c>
      <c r="C16" s="121">
        <f>SUM(表二!E102)</f>
        <v>3359</v>
      </c>
      <c r="D16" s="47">
        <v>3359</v>
      </c>
      <c r="E16" s="47"/>
      <c r="F16" s="47"/>
      <c r="G16" s="47"/>
      <c r="H16" s="47"/>
      <c r="I16" s="47"/>
      <c r="J16" s="122" t="str">
        <f>IF(表四!C16=SUM(表四!D16:I16),"","分项不等于合计数")</f>
        <v/>
      </c>
    </row>
    <row r="17" spans="1:10" ht="20.100000000000001" customHeight="1">
      <c r="A17" s="123" t="s">
        <v>259</v>
      </c>
      <c r="B17" s="42" t="s">
        <v>260</v>
      </c>
      <c r="C17" s="121">
        <f>SUM(表二!E111)</f>
        <v>157</v>
      </c>
      <c r="D17" s="47">
        <v>157</v>
      </c>
      <c r="E17" s="47"/>
      <c r="F17" s="47"/>
      <c r="G17" s="47"/>
      <c r="H17" s="47"/>
      <c r="I17" s="47"/>
      <c r="J17" s="122" t="str">
        <f>IF(表四!C17=SUM(表四!D17:I17),"","分项不等于合计数")</f>
        <v/>
      </c>
    </row>
    <row r="18" spans="1:10" ht="20.100000000000001" customHeight="1">
      <c r="A18" s="123" t="s">
        <v>277</v>
      </c>
      <c r="B18" s="125" t="s">
        <v>278</v>
      </c>
      <c r="C18" s="121">
        <f>SUM(表二!E122)</f>
        <v>0</v>
      </c>
      <c r="D18" s="47"/>
      <c r="E18" s="47"/>
      <c r="F18" s="47"/>
      <c r="G18" s="47"/>
      <c r="H18" s="47"/>
      <c r="I18" s="47"/>
      <c r="J18" s="122" t="str">
        <f>IF(表四!C18=SUM(表四!D18:I18),"","分项不等于合计数")</f>
        <v/>
      </c>
    </row>
    <row r="19" spans="1:10" ht="20.100000000000001" customHeight="1">
      <c r="A19" s="123" t="s">
        <v>297</v>
      </c>
      <c r="B19" s="124" t="s">
        <v>298</v>
      </c>
      <c r="C19" s="121">
        <f>SUM(表二!E134)</f>
        <v>0</v>
      </c>
      <c r="D19" s="47"/>
      <c r="E19" s="47"/>
      <c r="F19" s="47"/>
      <c r="G19" s="47"/>
      <c r="H19" s="47"/>
      <c r="I19" s="47"/>
      <c r="J19" s="122" t="str">
        <f>IF(表四!C19=SUM(表四!D19:I19),"","分项不等于合计数")</f>
        <v/>
      </c>
    </row>
    <row r="20" spans="1:10" ht="20.100000000000001" customHeight="1">
      <c r="A20" s="123" t="s">
        <v>307</v>
      </c>
      <c r="B20" s="124" t="s">
        <v>308</v>
      </c>
      <c r="C20" s="126">
        <f>SUM(表二!E141)</f>
        <v>44</v>
      </c>
      <c r="D20" s="47">
        <v>44</v>
      </c>
      <c r="E20" s="47"/>
      <c r="F20" s="47"/>
      <c r="G20" s="47"/>
      <c r="H20" s="47"/>
      <c r="I20" s="47"/>
      <c r="J20" s="122" t="str">
        <f>IF(表四!C20=SUM(表四!D20:I20),"","分项不等于合计数")</f>
        <v/>
      </c>
    </row>
    <row r="21" spans="1:10" ht="20.100000000000001" customHeight="1">
      <c r="A21" s="123" t="s">
        <v>319</v>
      </c>
      <c r="B21" s="125" t="s">
        <v>320</v>
      </c>
      <c r="C21" s="126">
        <f>SUM(表二!E149)</f>
        <v>111</v>
      </c>
      <c r="D21" s="47">
        <v>111</v>
      </c>
      <c r="E21" s="47"/>
      <c r="F21" s="47"/>
      <c r="G21" s="47"/>
      <c r="H21" s="47"/>
      <c r="I21" s="47"/>
      <c r="J21" s="122" t="str">
        <f>IF(表四!C21=SUM(表四!D21:I21),"","分项不等于合计数")</f>
        <v/>
      </c>
    </row>
    <row r="22" spans="1:10" ht="18.75" customHeight="1">
      <c r="A22" s="123" t="s">
        <v>328</v>
      </c>
      <c r="B22" s="125" t="s">
        <v>329</v>
      </c>
      <c r="C22" s="121">
        <f>SUM(表二!E155)</f>
        <v>81</v>
      </c>
      <c r="D22" s="47">
        <v>81</v>
      </c>
      <c r="E22" s="47"/>
      <c r="F22" s="47"/>
      <c r="G22" s="47"/>
      <c r="H22" s="47"/>
      <c r="I22" s="47"/>
      <c r="J22" s="122" t="str">
        <f>IF(表四!C22=SUM(表四!D22:I22),"","分项不等于合计数")</f>
        <v/>
      </c>
    </row>
    <row r="23" spans="1:10" ht="20.100000000000001" customHeight="1">
      <c r="A23" s="123" t="s">
        <v>337</v>
      </c>
      <c r="B23" s="125" t="s">
        <v>338</v>
      </c>
      <c r="C23" s="121">
        <f>SUM(表二!E162)</f>
        <v>147</v>
      </c>
      <c r="D23" s="47">
        <v>147</v>
      </c>
      <c r="E23" s="47"/>
      <c r="F23" s="47"/>
      <c r="G23" s="47"/>
      <c r="H23" s="47"/>
      <c r="I23" s="47"/>
      <c r="J23" s="122" t="str">
        <f>IF(表四!C23=SUM(表四!D23:I23),"","分项不等于合计数")</f>
        <v/>
      </c>
    </row>
    <row r="24" spans="1:10" ht="20.100000000000001" customHeight="1">
      <c r="A24" s="123" t="s">
        <v>347</v>
      </c>
      <c r="B24" s="125" t="s">
        <v>348</v>
      </c>
      <c r="C24" s="121">
        <f>SUM(表二!E169)</f>
        <v>1855</v>
      </c>
      <c r="D24" s="47">
        <v>1755</v>
      </c>
      <c r="E24" s="47"/>
      <c r="F24" s="47">
        <v>100</v>
      </c>
      <c r="G24" s="47"/>
      <c r="H24" s="47"/>
      <c r="I24" s="47"/>
      <c r="J24" s="122" t="str">
        <f>IF(表四!C24=SUM(表四!D24:I24),"","分项不等于合计数")</f>
        <v/>
      </c>
    </row>
    <row r="25" spans="1:10" ht="20.100000000000001" customHeight="1">
      <c r="A25" s="123" t="s">
        <v>357</v>
      </c>
      <c r="B25" s="125" t="s">
        <v>358</v>
      </c>
      <c r="C25" s="121">
        <f>SUM(表二!E176)</f>
        <v>468</v>
      </c>
      <c r="D25" s="47">
        <v>467</v>
      </c>
      <c r="E25" s="47"/>
      <c r="F25" s="47">
        <v>1</v>
      </c>
      <c r="G25" s="47"/>
      <c r="H25" s="47"/>
      <c r="I25" s="47"/>
      <c r="J25" s="122" t="str">
        <f>IF(表四!C25=SUM(表四!D25:I25),"","分项不等于合计数")</f>
        <v/>
      </c>
    </row>
    <row r="26" spans="1:10" ht="20.100000000000001" customHeight="1">
      <c r="A26" s="123" t="s">
        <v>367</v>
      </c>
      <c r="B26" s="125" t="s">
        <v>368</v>
      </c>
      <c r="C26" s="121">
        <f>SUM(表二!E183)</f>
        <v>844</v>
      </c>
      <c r="D26" s="47">
        <v>832</v>
      </c>
      <c r="E26" s="47"/>
      <c r="F26" s="47">
        <v>12</v>
      </c>
      <c r="G26" s="47"/>
      <c r="H26" s="47"/>
      <c r="I26" s="47"/>
      <c r="J26" s="122" t="str">
        <f>IF(表四!C26=SUM(表四!D26:I26),"","分项不等于合计数")</f>
        <v/>
      </c>
    </row>
    <row r="27" spans="1:10" ht="20.100000000000001" customHeight="1">
      <c r="A27" s="123" t="s">
        <v>377</v>
      </c>
      <c r="B27" s="125" t="s">
        <v>378</v>
      </c>
      <c r="C27" s="121">
        <f>SUM(表二!E190)</f>
        <v>314</v>
      </c>
      <c r="D27" s="47">
        <v>304</v>
      </c>
      <c r="E27" s="47"/>
      <c r="F27" s="47">
        <v>10</v>
      </c>
      <c r="G27" s="47"/>
      <c r="H27" s="47"/>
      <c r="I27" s="47"/>
      <c r="J27" s="122" t="str">
        <f>IF(表四!C27=SUM(表四!D27:I27),"","分项不等于合计数")</f>
        <v/>
      </c>
    </row>
    <row r="28" spans="1:10" ht="20.100000000000001" customHeight="1">
      <c r="A28" s="123" t="s">
        <v>389</v>
      </c>
      <c r="B28" s="125" t="s">
        <v>390</v>
      </c>
      <c r="C28" s="121">
        <f>SUM(表二!E198)</f>
        <v>0</v>
      </c>
      <c r="D28" s="47"/>
      <c r="E28" s="47"/>
      <c r="F28" s="47"/>
      <c r="G28" s="47"/>
      <c r="H28" s="47"/>
      <c r="I28" s="47"/>
      <c r="J28" s="122" t="str">
        <f>IF(表四!C28=SUM(表四!D28:I28),"","分项不等于合计数")</f>
        <v/>
      </c>
    </row>
    <row r="29" spans="1:10" ht="20.100000000000001" customHeight="1">
      <c r="A29" s="123" t="s">
        <v>397</v>
      </c>
      <c r="B29" s="125" t="s">
        <v>398</v>
      </c>
      <c r="C29" s="121">
        <f>SUM(表二!E204)</f>
        <v>0</v>
      </c>
      <c r="D29" s="47"/>
      <c r="E29" s="47"/>
      <c r="F29" s="47"/>
      <c r="G29" s="47"/>
      <c r="H29" s="47"/>
      <c r="I29" s="47"/>
      <c r="J29" s="122" t="str">
        <f>IF(表四!C29=SUM(表四!D29:I29),"","分项不等于合计数")</f>
        <v/>
      </c>
    </row>
    <row r="30" spans="1:10" ht="20.100000000000001" customHeight="1">
      <c r="A30" s="123" t="s">
        <v>405</v>
      </c>
      <c r="B30" s="124" t="s">
        <v>406</v>
      </c>
      <c r="C30" s="121">
        <f>SUM(表二!E210)</f>
        <v>0</v>
      </c>
      <c r="D30" s="47"/>
      <c r="E30" s="47"/>
      <c r="F30" s="47"/>
      <c r="G30" s="47"/>
      <c r="H30" s="47"/>
      <c r="I30" s="47"/>
      <c r="J30" s="122" t="str">
        <f>IF(表四!C30=SUM(表四!D30:I30),"","分项不等于合计数")</f>
        <v/>
      </c>
    </row>
    <row r="31" spans="1:10" ht="20.100000000000001" customHeight="1">
      <c r="A31" s="123" t="s">
        <v>415</v>
      </c>
      <c r="B31" s="124" t="s">
        <v>416</v>
      </c>
      <c r="C31" s="121">
        <f>SUM(表二!E217)</f>
        <v>159</v>
      </c>
      <c r="D31" s="47">
        <v>159</v>
      </c>
      <c r="E31" s="47"/>
      <c r="F31" s="47"/>
      <c r="G31" s="47"/>
      <c r="H31" s="47"/>
      <c r="I31" s="47"/>
      <c r="J31" s="122" t="str">
        <f>IF(表四!C31=SUM(表四!D31:I31),"","分项不等于合计数")</f>
        <v/>
      </c>
    </row>
    <row r="32" spans="1:10" ht="20.100000000000001" customHeight="1">
      <c r="A32" s="123" t="s">
        <v>440</v>
      </c>
      <c r="B32" s="124" t="s">
        <v>441</v>
      </c>
      <c r="C32" s="121">
        <f>SUM(表二!E232)</f>
        <v>514</v>
      </c>
      <c r="D32" s="47">
        <v>514</v>
      </c>
      <c r="E32" s="47"/>
      <c r="F32" s="47"/>
      <c r="G32" s="47"/>
      <c r="H32" s="47"/>
      <c r="I32" s="47"/>
      <c r="J32" s="122" t="str">
        <f>IF(表四!C32=SUM(表四!D32:I32),"","分项不等于合计数")</f>
        <v/>
      </c>
    </row>
    <row r="33" spans="1:11" ht="20.100000000000001" customHeight="1">
      <c r="A33" s="119" t="s">
        <v>446</v>
      </c>
      <c r="B33" s="120" t="s">
        <v>447</v>
      </c>
      <c r="C33" s="121">
        <f>SUM(表二!E235)</f>
        <v>0</v>
      </c>
      <c r="D33" s="121">
        <f t="shared" ref="D33:I33" si="1">SUM(D34:D35)</f>
        <v>0</v>
      </c>
      <c r="E33" s="121">
        <f t="shared" si="1"/>
        <v>0</v>
      </c>
      <c r="F33" s="121">
        <f t="shared" si="1"/>
        <v>0</v>
      </c>
      <c r="G33" s="121">
        <f t="shared" si="1"/>
        <v>0</v>
      </c>
      <c r="H33" s="121">
        <f t="shared" si="1"/>
        <v>0</v>
      </c>
      <c r="I33" s="121">
        <f t="shared" si="1"/>
        <v>0</v>
      </c>
      <c r="J33" s="122" t="str">
        <f>IF(表四!C33=SUM(表四!D33:I33),"","分项不等于合计数")</f>
        <v/>
      </c>
      <c r="K33" s="122" t="str">
        <f>IF(E33=表三!E55,"","表三专项转移支付收入不等于表四专项安排数")</f>
        <v/>
      </c>
    </row>
    <row r="34" spans="1:11" ht="20.100000000000001" customHeight="1">
      <c r="A34" s="123" t="s">
        <v>448</v>
      </c>
      <c r="B34" s="124" t="s">
        <v>449</v>
      </c>
      <c r="C34" s="121">
        <f>SUM(表二!E236)</f>
        <v>0</v>
      </c>
      <c r="D34" s="47"/>
      <c r="E34" s="47"/>
      <c r="F34" s="47"/>
      <c r="G34" s="47"/>
      <c r="H34" s="47"/>
      <c r="I34" s="47"/>
      <c r="J34" s="122" t="str">
        <f>IF(表四!C34=SUM(表四!D34:I34),"","分项不等于合计数")</f>
        <v/>
      </c>
    </row>
    <row r="35" spans="1:11" ht="20.100000000000001" customHeight="1">
      <c r="A35" s="123" t="s">
        <v>452</v>
      </c>
      <c r="B35" s="124" t="s">
        <v>453</v>
      </c>
      <c r="C35" s="121">
        <f>SUM(表二!E238)</f>
        <v>0</v>
      </c>
      <c r="D35" s="47"/>
      <c r="E35" s="47"/>
      <c r="F35" s="47"/>
      <c r="G35" s="47"/>
      <c r="H35" s="47"/>
      <c r="I35" s="47"/>
      <c r="J35" s="122" t="str">
        <f>IF(表四!C35=SUM(表四!D35:I35),"","分项不等于合计数")</f>
        <v/>
      </c>
    </row>
    <row r="36" spans="1:11" ht="20.100000000000001" customHeight="1">
      <c r="A36" s="119" t="s">
        <v>454</v>
      </c>
      <c r="B36" s="120" t="s">
        <v>455</v>
      </c>
      <c r="C36" s="121">
        <f>SUM(表二!E239)</f>
        <v>46</v>
      </c>
      <c r="D36" s="121">
        <f t="shared" ref="D36:I36" si="2">SUM(D37:D38)</f>
        <v>0</v>
      </c>
      <c r="E36" s="121">
        <f t="shared" si="2"/>
        <v>0</v>
      </c>
      <c r="F36" s="121">
        <f t="shared" si="2"/>
        <v>46</v>
      </c>
      <c r="G36" s="121">
        <f t="shared" si="2"/>
        <v>0</v>
      </c>
      <c r="H36" s="121">
        <f t="shared" si="2"/>
        <v>0</v>
      </c>
      <c r="I36" s="121">
        <f t="shared" si="2"/>
        <v>0</v>
      </c>
      <c r="J36" s="122" t="str">
        <f>IF(表四!C36=SUM(表四!D36:I36),"","分项不等于合计数")</f>
        <v/>
      </c>
      <c r="K36" s="122" t="str">
        <f>IF(E36=表三!E56,"","表三专项转移支付收入不等于表四专项安排数")</f>
        <v/>
      </c>
    </row>
    <row r="37" spans="1:11" ht="20.100000000000001" customHeight="1">
      <c r="A37" s="41" t="s">
        <v>456</v>
      </c>
      <c r="B37" s="125" t="s">
        <v>457</v>
      </c>
      <c r="C37" s="121">
        <f>SUM(表二!E240)</f>
        <v>0</v>
      </c>
      <c r="D37" s="47"/>
      <c r="E37" s="47"/>
      <c r="F37" s="47"/>
      <c r="G37" s="47"/>
      <c r="H37" s="47"/>
      <c r="I37" s="47"/>
      <c r="J37" s="122" t="str">
        <f>IF(表四!C37=SUM(表四!D37:I37),"","分项不等于合计数")</f>
        <v/>
      </c>
    </row>
    <row r="38" spans="1:11" ht="20.100000000000001" customHeight="1">
      <c r="A38" s="41" t="s">
        <v>472</v>
      </c>
      <c r="B38" s="125" t="s">
        <v>473</v>
      </c>
      <c r="C38" s="121">
        <f>SUM(表二!E248)</f>
        <v>46</v>
      </c>
      <c r="D38" s="47"/>
      <c r="E38" s="47"/>
      <c r="F38" s="47">
        <v>46</v>
      </c>
      <c r="G38" s="47"/>
      <c r="H38" s="47"/>
      <c r="I38" s="47"/>
      <c r="J38" s="122" t="str">
        <f>IF(表四!C38=SUM(表四!D38:I38),"","分项不等于合计数")</f>
        <v/>
      </c>
    </row>
    <row r="39" spans="1:11" ht="20.100000000000001" customHeight="1">
      <c r="A39" s="127" t="s">
        <v>474</v>
      </c>
      <c r="B39" s="120" t="s">
        <v>2503</v>
      </c>
      <c r="C39" s="121">
        <f>SUM(表二!E249)</f>
        <v>988</v>
      </c>
      <c r="D39" s="121">
        <f t="shared" ref="D39:I39" si="3">SUM(D40:D50)</f>
        <v>837</v>
      </c>
      <c r="E39" s="121">
        <f t="shared" si="3"/>
        <v>0</v>
      </c>
      <c r="F39" s="121">
        <f t="shared" si="3"/>
        <v>151</v>
      </c>
      <c r="G39" s="121">
        <f t="shared" si="3"/>
        <v>0</v>
      </c>
      <c r="H39" s="121">
        <f t="shared" si="3"/>
        <v>0</v>
      </c>
      <c r="I39" s="121">
        <f t="shared" si="3"/>
        <v>0</v>
      </c>
      <c r="J39" s="122" t="str">
        <f>IF(表四!C39=SUM(表四!D39:I39),"","分项不等于合计数")</f>
        <v/>
      </c>
      <c r="K39" s="122" t="str">
        <f>IF(E39=表三!E57,"","表三专项转移支付收入不等于表四专项安排数")</f>
        <v/>
      </c>
    </row>
    <row r="40" spans="1:11" ht="20.100000000000001" customHeight="1">
      <c r="A40" s="123" t="s">
        <v>476</v>
      </c>
      <c r="B40" s="124" t="s">
        <v>477</v>
      </c>
      <c r="C40" s="121">
        <f>SUM(表二!E250)</f>
        <v>0</v>
      </c>
      <c r="D40" s="47"/>
      <c r="E40" s="47"/>
      <c r="F40" s="47"/>
      <c r="G40" s="47"/>
      <c r="H40" s="47"/>
      <c r="I40" s="47"/>
      <c r="J40" s="122" t="str">
        <f>IF(表四!C40=SUM(表四!D40:I40),"","分项不等于合计数")</f>
        <v/>
      </c>
    </row>
    <row r="41" spans="1:11" ht="20.100000000000001" customHeight="1">
      <c r="A41" s="123" t="s">
        <v>482</v>
      </c>
      <c r="B41" s="125" t="s">
        <v>483</v>
      </c>
      <c r="C41" s="121">
        <f>SUM(表二!E253)</f>
        <v>0</v>
      </c>
      <c r="D41" s="47"/>
      <c r="E41" s="47"/>
      <c r="F41" s="47"/>
      <c r="G41" s="47"/>
      <c r="H41" s="47"/>
      <c r="I41" s="47"/>
      <c r="J41" s="122" t="str">
        <f>IF(表四!C41=SUM(表四!D41:I41),"","分项不等于合计数")</f>
        <v/>
      </c>
    </row>
    <row r="42" spans="1:11" ht="20.100000000000001" customHeight="1">
      <c r="A42" s="123" t="s">
        <v>499</v>
      </c>
      <c r="B42" s="124" t="s">
        <v>500</v>
      </c>
      <c r="C42" s="121">
        <f>SUM(表二!E264)</f>
        <v>0</v>
      </c>
      <c r="D42" s="47"/>
      <c r="E42" s="47"/>
      <c r="F42" s="47"/>
      <c r="G42" s="47"/>
      <c r="H42" s="47"/>
      <c r="I42" s="47"/>
      <c r="J42" s="122" t="str">
        <f>IF(表四!C42=SUM(表四!D42:I42),"","分项不等于合计数")</f>
        <v/>
      </c>
    </row>
    <row r="43" spans="1:11" ht="20.100000000000001" customHeight="1">
      <c r="A43" s="123" t="s">
        <v>509</v>
      </c>
      <c r="B43" s="124" t="s">
        <v>510</v>
      </c>
      <c r="C43" s="121">
        <f>SUM(表二!E271)</f>
        <v>0</v>
      </c>
      <c r="D43" s="47"/>
      <c r="E43" s="47"/>
      <c r="F43" s="47"/>
      <c r="G43" s="47"/>
      <c r="H43" s="47"/>
      <c r="I43" s="47"/>
      <c r="J43" s="122" t="str">
        <f>IF(表四!C43=SUM(表四!D43:I43),"","分项不等于合计数")</f>
        <v/>
      </c>
    </row>
    <row r="44" spans="1:11" ht="20.100000000000001" customHeight="1">
      <c r="A44" s="123" t="s">
        <v>521</v>
      </c>
      <c r="B44" s="42" t="s">
        <v>522</v>
      </c>
      <c r="C44" s="121">
        <f>SUM(表二!E279)</f>
        <v>0</v>
      </c>
      <c r="D44" s="47"/>
      <c r="E44" s="47"/>
      <c r="F44" s="47"/>
      <c r="G44" s="47"/>
      <c r="H44" s="47"/>
      <c r="I44" s="47"/>
      <c r="J44" s="122" t="str">
        <f>IF(表四!C44=SUM(表四!D44:I44),"","分项不等于合计数")</f>
        <v/>
      </c>
    </row>
    <row r="45" spans="1:11" ht="20.100000000000001" customHeight="1">
      <c r="A45" s="123" t="s">
        <v>535</v>
      </c>
      <c r="B45" s="124" t="s">
        <v>536</v>
      </c>
      <c r="C45" s="121">
        <f>SUM(表二!E288)</f>
        <v>927</v>
      </c>
      <c r="D45" s="47">
        <v>837</v>
      </c>
      <c r="E45" s="47"/>
      <c r="F45" s="47">
        <v>90</v>
      </c>
      <c r="G45" s="47"/>
      <c r="H45" s="47"/>
      <c r="I45" s="47"/>
      <c r="J45" s="122" t="str">
        <f>IF(表四!C45=SUM(表四!D45:I45),"","分项不等于合计数")</f>
        <v/>
      </c>
    </row>
    <row r="46" spans="1:11" ht="20.100000000000001" customHeight="1">
      <c r="A46" s="123" t="s">
        <v>558</v>
      </c>
      <c r="B46" s="124" t="s">
        <v>559</v>
      </c>
      <c r="C46" s="121">
        <f>SUM(表二!E302)</f>
        <v>0</v>
      </c>
      <c r="D46" s="47"/>
      <c r="E46" s="47"/>
      <c r="F46" s="47"/>
      <c r="G46" s="47"/>
      <c r="H46" s="47"/>
      <c r="I46" s="47"/>
      <c r="J46" s="122" t="str">
        <f>IF(表四!C46=SUM(表四!D46:I46),"","分项不等于合计数")</f>
        <v/>
      </c>
    </row>
    <row r="47" spans="1:11" ht="20.100000000000001" customHeight="1">
      <c r="A47" s="123" t="s">
        <v>573</v>
      </c>
      <c r="B47" s="125" t="s">
        <v>574</v>
      </c>
      <c r="C47" s="121">
        <f>SUM(表二!E312)</f>
        <v>0</v>
      </c>
      <c r="D47" s="47"/>
      <c r="E47" s="47"/>
      <c r="F47" s="47"/>
      <c r="G47" s="47"/>
      <c r="H47" s="47"/>
      <c r="I47" s="47"/>
      <c r="J47" s="122" t="str">
        <f>IF(表四!C47=SUM(表四!D47:I47),"","分项不等于合计数")</f>
        <v/>
      </c>
    </row>
    <row r="48" spans="1:11" ht="20.100000000000001" customHeight="1">
      <c r="A48" s="123" t="s">
        <v>588</v>
      </c>
      <c r="B48" s="42" t="s">
        <v>589</v>
      </c>
      <c r="C48" s="121">
        <f>SUM(表二!E322)</f>
        <v>0</v>
      </c>
      <c r="D48" s="47"/>
      <c r="E48" s="47"/>
      <c r="F48" s="47"/>
      <c r="G48" s="47"/>
      <c r="H48" s="47"/>
      <c r="I48" s="47"/>
      <c r="J48" s="122" t="str">
        <f>IF(表四!C48=SUM(表四!D48:I48),"","分项不等于合计数")</f>
        <v/>
      </c>
    </row>
    <row r="49" spans="1:11" ht="20.100000000000001" customHeight="1">
      <c r="A49" s="123" t="s">
        <v>600</v>
      </c>
      <c r="B49" s="124" t="s">
        <v>601</v>
      </c>
      <c r="C49" s="121">
        <f>SUM(表二!E330)</f>
        <v>0</v>
      </c>
      <c r="D49" s="47"/>
      <c r="E49" s="47"/>
      <c r="F49" s="47"/>
      <c r="G49" s="47"/>
      <c r="H49" s="47"/>
      <c r="I49" s="47"/>
      <c r="J49" s="122" t="str">
        <f>IF(表四!C49=SUM(表四!D49:I49),"","分项不等于合计数")</f>
        <v/>
      </c>
    </row>
    <row r="50" spans="1:11" ht="20.100000000000001" customHeight="1">
      <c r="A50" s="123" t="s">
        <v>609</v>
      </c>
      <c r="B50" s="124" t="s">
        <v>610</v>
      </c>
      <c r="C50" s="121">
        <f>SUM(表二!E336)</f>
        <v>61</v>
      </c>
      <c r="D50" s="47"/>
      <c r="E50" s="47"/>
      <c r="F50" s="47">
        <v>61</v>
      </c>
      <c r="G50" s="47"/>
      <c r="H50" s="47"/>
      <c r="I50" s="47"/>
      <c r="J50" s="122" t="str">
        <f>IF(表四!C50=SUM(表四!D50:I50),"","分项不等于合计数")</f>
        <v/>
      </c>
    </row>
    <row r="51" spans="1:11" ht="19.5" customHeight="1">
      <c r="A51" s="127" t="s">
        <v>615</v>
      </c>
      <c r="B51" s="120" t="s">
        <v>616</v>
      </c>
      <c r="C51" s="121">
        <f>SUM(表二!E339)</f>
        <v>91440</v>
      </c>
      <c r="D51" s="121">
        <f t="shared" ref="D51:I51" si="4">SUM(D52:D61)</f>
        <v>73142</v>
      </c>
      <c r="E51" s="121">
        <f t="shared" si="4"/>
        <v>0</v>
      </c>
      <c r="F51" s="121">
        <f t="shared" si="4"/>
        <v>18298</v>
      </c>
      <c r="G51" s="121">
        <f t="shared" si="4"/>
        <v>0</v>
      </c>
      <c r="H51" s="121">
        <f t="shared" si="4"/>
        <v>0</v>
      </c>
      <c r="I51" s="121">
        <f t="shared" si="4"/>
        <v>0</v>
      </c>
      <c r="J51" s="122" t="str">
        <f>IF(表四!C51=SUM(表四!D51:I51),"","分项不等于合计数")</f>
        <v/>
      </c>
      <c r="K51" s="122" t="str">
        <f>IF(E51=表三!E58,"","表三专项转移支付收入不等于表四专项安排数")</f>
        <v/>
      </c>
    </row>
    <row r="52" spans="1:11" ht="20.100000000000001" customHeight="1">
      <c r="A52" s="123" t="s">
        <v>617</v>
      </c>
      <c r="B52" s="125" t="s">
        <v>618</v>
      </c>
      <c r="C52" s="121">
        <f>SUM(表二!E340)</f>
        <v>1059</v>
      </c>
      <c r="D52" s="47">
        <v>1059</v>
      </c>
      <c r="E52" s="47"/>
      <c r="F52" s="47"/>
      <c r="G52" s="47"/>
      <c r="H52" s="47"/>
      <c r="I52" s="47"/>
      <c r="J52" s="122" t="str">
        <f>IF(表四!C52=SUM(表四!D52:I52),"","分项不等于合计数")</f>
        <v/>
      </c>
    </row>
    <row r="53" spans="1:11" ht="20.100000000000001" customHeight="1">
      <c r="A53" s="123" t="s">
        <v>624</v>
      </c>
      <c r="B53" s="124" t="s">
        <v>625</v>
      </c>
      <c r="C53" s="121">
        <f>SUM(表二!E345)</f>
        <v>85076</v>
      </c>
      <c r="D53" s="47">
        <v>68702</v>
      </c>
      <c r="E53" s="47"/>
      <c r="F53" s="47">
        <v>16374</v>
      </c>
      <c r="G53" s="47"/>
      <c r="H53" s="47"/>
      <c r="I53" s="47"/>
      <c r="J53" s="122" t="str">
        <f>IF(表四!C53=SUM(表四!D53:I53),"","分项不等于合计数")</f>
        <v/>
      </c>
    </row>
    <row r="54" spans="1:11" ht="20.100000000000001" customHeight="1">
      <c r="A54" s="123" t="s">
        <v>638</v>
      </c>
      <c r="B54" s="124" t="s">
        <v>639</v>
      </c>
      <c r="C54" s="121">
        <f>SUM(表二!E352)</f>
        <v>1791</v>
      </c>
      <c r="D54" s="47">
        <v>1461</v>
      </c>
      <c r="E54" s="47"/>
      <c r="F54" s="47">
        <v>330</v>
      </c>
      <c r="G54" s="47"/>
      <c r="H54" s="47"/>
      <c r="I54" s="47"/>
      <c r="J54" s="122" t="str">
        <f>IF(表四!C54=SUM(表四!D54:I54),"","分项不等于合计数")</f>
        <v/>
      </c>
    </row>
    <row r="55" spans="1:11" ht="20.100000000000001" customHeight="1">
      <c r="A55" s="123" t="s">
        <v>650</v>
      </c>
      <c r="B55" s="42" t="s">
        <v>651</v>
      </c>
      <c r="C55" s="121">
        <f>SUM(表二!E358)</f>
        <v>0</v>
      </c>
      <c r="D55" s="47"/>
      <c r="E55" s="47"/>
      <c r="F55" s="47"/>
      <c r="G55" s="47"/>
      <c r="H55" s="47"/>
      <c r="I55" s="47"/>
      <c r="J55" s="122" t="str">
        <f>IF(表四!C55=SUM(表四!D55:I55),"","分项不等于合计数")</f>
        <v/>
      </c>
    </row>
    <row r="56" spans="1:11" ht="20.100000000000001" customHeight="1">
      <c r="A56" s="123" t="s">
        <v>662</v>
      </c>
      <c r="B56" s="125" t="s">
        <v>663</v>
      </c>
      <c r="C56" s="121">
        <f>SUM(表二!E364)</f>
        <v>0</v>
      </c>
      <c r="D56" s="47"/>
      <c r="E56" s="47"/>
      <c r="F56" s="47"/>
      <c r="G56" s="47"/>
      <c r="H56" s="47"/>
      <c r="I56" s="47"/>
      <c r="J56" s="122" t="str">
        <f>IF(表四!C56=SUM(表四!D56:I56),"","分项不等于合计数")</f>
        <v/>
      </c>
    </row>
    <row r="57" spans="1:11" ht="20.100000000000001" customHeight="1">
      <c r="A57" s="123" t="s">
        <v>670</v>
      </c>
      <c r="B57" s="125" t="s">
        <v>671</v>
      </c>
      <c r="C57" s="121">
        <f>SUM(表二!E368)</f>
        <v>0</v>
      </c>
      <c r="D57" s="47"/>
      <c r="E57" s="47"/>
      <c r="F57" s="47"/>
      <c r="G57" s="47"/>
      <c r="H57" s="47"/>
      <c r="I57" s="47"/>
      <c r="J57" s="122" t="str">
        <f>IF(表四!C57=SUM(表四!D57:I57),"","分项不等于合计数")</f>
        <v/>
      </c>
    </row>
    <row r="58" spans="1:11" ht="20.100000000000001" customHeight="1">
      <c r="A58" s="123" t="s">
        <v>678</v>
      </c>
      <c r="B58" s="124" t="s">
        <v>679</v>
      </c>
      <c r="C58" s="121">
        <f>SUM(表二!E372)</f>
        <v>50</v>
      </c>
      <c r="D58" s="47">
        <v>50</v>
      </c>
      <c r="E58" s="47"/>
      <c r="F58" s="47"/>
      <c r="G58" s="47"/>
      <c r="H58" s="47"/>
      <c r="I58" s="47"/>
      <c r="J58" s="122" t="str">
        <f>IF(表四!C58=SUM(表四!D58:I58),"","分项不等于合计数")</f>
        <v/>
      </c>
    </row>
    <row r="59" spans="1:11" ht="20.100000000000001" customHeight="1">
      <c r="A59" s="123" t="s">
        <v>686</v>
      </c>
      <c r="B59" s="125" t="s">
        <v>687</v>
      </c>
      <c r="C59" s="121">
        <f>SUM(表二!E376)</f>
        <v>770</v>
      </c>
      <c r="D59" s="47">
        <v>770</v>
      </c>
      <c r="E59" s="47"/>
      <c r="F59" s="47"/>
      <c r="G59" s="47"/>
      <c r="H59" s="47"/>
      <c r="I59" s="47"/>
      <c r="J59" s="122" t="str">
        <f>IF(表四!C59=SUM(表四!D59:I59),"","分项不等于合计数")</f>
        <v/>
      </c>
    </row>
    <row r="60" spans="1:11" ht="20.100000000000001" customHeight="1">
      <c r="A60" s="123" t="s">
        <v>698</v>
      </c>
      <c r="B60" s="124" t="s">
        <v>699</v>
      </c>
      <c r="C60" s="121">
        <f>SUM(表二!E382)</f>
        <v>2694</v>
      </c>
      <c r="D60" s="47">
        <v>1100</v>
      </c>
      <c r="E60" s="47"/>
      <c r="F60" s="47">
        <v>1594</v>
      </c>
      <c r="G60" s="47"/>
      <c r="H60" s="47"/>
      <c r="I60" s="47"/>
      <c r="J60" s="122" t="str">
        <f>IF(表四!C60=SUM(表四!D60:I60),"","分项不等于合计数")</f>
        <v/>
      </c>
    </row>
    <row r="61" spans="1:11" ht="20.100000000000001" customHeight="1">
      <c r="A61" s="123" t="s">
        <v>712</v>
      </c>
      <c r="B61" s="124" t="s">
        <v>713</v>
      </c>
      <c r="C61" s="121">
        <f>SUM(表二!E389)</f>
        <v>0</v>
      </c>
      <c r="D61" s="47"/>
      <c r="E61" s="47"/>
      <c r="F61" s="47"/>
      <c r="G61" s="47"/>
      <c r="H61" s="47"/>
      <c r="I61" s="47"/>
      <c r="J61" s="122" t="str">
        <f>IF(表四!C61=SUM(表四!D61:I61),"","分项不等于合计数")</f>
        <v/>
      </c>
    </row>
    <row r="62" spans="1:11" ht="20.100000000000001" customHeight="1">
      <c r="A62" s="127" t="s">
        <v>714</v>
      </c>
      <c r="B62" s="120" t="s">
        <v>715</v>
      </c>
      <c r="C62" s="121">
        <f>SUM(表二!E390)</f>
        <v>1023</v>
      </c>
      <c r="D62" s="121">
        <f t="shared" ref="D62:I62" si="5">SUM(D63:D72)</f>
        <v>653</v>
      </c>
      <c r="E62" s="121">
        <f t="shared" si="5"/>
        <v>0</v>
      </c>
      <c r="F62" s="121">
        <f t="shared" si="5"/>
        <v>370</v>
      </c>
      <c r="G62" s="121">
        <f t="shared" si="5"/>
        <v>0</v>
      </c>
      <c r="H62" s="121">
        <f t="shared" si="5"/>
        <v>0</v>
      </c>
      <c r="I62" s="121">
        <f t="shared" si="5"/>
        <v>0</v>
      </c>
      <c r="J62" s="122" t="str">
        <f>IF(表四!C62=SUM(表四!D62:I62),"","分项不等于合计数")</f>
        <v/>
      </c>
      <c r="K62" s="122" t="str">
        <f>IF(E62=表三!E59,"","表三专项转移支付收入不等于表四专项安排数")</f>
        <v/>
      </c>
    </row>
    <row r="63" spans="1:11" ht="20.100000000000001" customHeight="1">
      <c r="A63" s="123" t="s">
        <v>716</v>
      </c>
      <c r="B63" s="125" t="s">
        <v>717</v>
      </c>
      <c r="C63" s="121">
        <f>SUM(表二!E391)</f>
        <v>157</v>
      </c>
      <c r="D63" s="47">
        <v>157</v>
      </c>
      <c r="E63" s="47"/>
      <c r="F63" s="47"/>
      <c r="G63" s="47"/>
      <c r="H63" s="47"/>
      <c r="I63" s="47"/>
      <c r="J63" s="122" t="str">
        <f>IF(表四!C63=SUM(表四!D63:I63),"","分项不等于合计数")</f>
        <v/>
      </c>
    </row>
    <row r="64" spans="1:11" ht="20.100000000000001" customHeight="1">
      <c r="A64" s="123" t="s">
        <v>723</v>
      </c>
      <c r="B64" s="124" t="s">
        <v>724</v>
      </c>
      <c r="C64" s="121">
        <f>SUM(表二!E396)</f>
        <v>30</v>
      </c>
      <c r="D64" s="47">
        <v>30</v>
      </c>
      <c r="E64" s="47"/>
      <c r="F64" s="47"/>
      <c r="G64" s="47"/>
      <c r="H64" s="47"/>
      <c r="I64" s="47"/>
      <c r="J64" s="122" t="str">
        <f>IF(表四!C64=SUM(表四!D64:I64),"","分项不等于合计数")</f>
        <v/>
      </c>
    </row>
    <row r="65" spans="1:11" ht="20.100000000000001" customHeight="1">
      <c r="A65" s="123" t="s">
        <v>741</v>
      </c>
      <c r="B65" s="125" t="s">
        <v>742</v>
      </c>
      <c r="C65" s="121">
        <f>SUM(表二!E405)</f>
        <v>0</v>
      </c>
      <c r="D65" s="47"/>
      <c r="E65" s="47"/>
      <c r="F65" s="47"/>
      <c r="G65" s="47"/>
      <c r="H65" s="47"/>
      <c r="I65" s="47"/>
      <c r="J65" s="122" t="str">
        <f>IF(表四!C65=SUM(表四!D65:I65),"","分项不等于合计数")</f>
        <v/>
      </c>
    </row>
    <row r="66" spans="1:11" ht="20.100000000000001" customHeight="1">
      <c r="A66" s="123" t="s">
        <v>752</v>
      </c>
      <c r="B66" s="125" t="s">
        <v>753</v>
      </c>
      <c r="C66" s="121">
        <f>SUM(表二!E411)</f>
        <v>349</v>
      </c>
      <c r="D66" s="47">
        <v>149</v>
      </c>
      <c r="E66" s="47"/>
      <c r="F66" s="47">
        <v>200</v>
      </c>
      <c r="G66" s="47"/>
      <c r="H66" s="47"/>
      <c r="I66" s="47"/>
      <c r="J66" s="122" t="str">
        <f>IF(表四!C66=SUM(表四!D66:I66),"","分项不等于合计数")</f>
        <v/>
      </c>
    </row>
    <row r="67" spans="1:11" ht="20.100000000000001" customHeight="1">
      <c r="A67" s="123" t="s">
        <v>761</v>
      </c>
      <c r="B67" s="125" t="s">
        <v>762</v>
      </c>
      <c r="C67" s="121">
        <f>SUM(表二!E416)</f>
        <v>0</v>
      </c>
      <c r="D67" s="47"/>
      <c r="E67" s="47"/>
      <c r="F67" s="47"/>
      <c r="G67" s="47"/>
      <c r="H67" s="47"/>
      <c r="I67" s="47"/>
      <c r="J67" s="122" t="str">
        <f>IF(表四!C67=SUM(表四!D67:I67),"","分项不等于合计数")</f>
        <v/>
      </c>
    </row>
    <row r="68" spans="1:11" ht="20.100000000000001" customHeight="1">
      <c r="A68" s="123" t="s">
        <v>770</v>
      </c>
      <c r="B68" s="125" t="s">
        <v>771</v>
      </c>
      <c r="C68" s="121">
        <f>SUM(表二!E421)</f>
        <v>0</v>
      </c>
      <c r="D68" s="47"/>
      <c r="E68" s="47"/>
      <c r="F68" s="47"/>
      <c r="G68" s="47"/>
      <c r="H68" s="47"/>
      <c r="I68" s="47"/>
      <c r="J68" s="122" t="str">
        <f>IF(表四!C68=SUM(表四!D68:I68),"","分项不等于合计数")</f>
        <v/>
      </c>
    </row>
    <row r="69" spans="1:11" ht="20.100000000000001" customHeight="1">
      <c r="A69" s="123" t="s">
        <v>780</v>
      </c>
      <c r="B69" s="124" t="s">
        <v>781</v>
      </c>
      <c r="C69" s="121">
        <f>SUM(表二!E426)</f>
        <v>127</v>
      </c>
      <c r="D69" s="47">
        <v>117</v>
      </c>
      <c r="E69" s="47"/>
      <c r="F69" s="47">
        <v>10</v>
      </c>
      <c r="G69" s="47"/>
      <c r="H69" s="47"/>
      <c r="I69" s="47"/>
      <c r="J69" s="122" t="str">
        <f>IF(表四!C69=SUM(表四!D69:I69),"","分项不等于合计数")</f>
        <v/>
      </c>
    </row>
    <row r="70" spans="1:11" ht="20.100000000000001" customHeight="1">
      <c r="A70" s="123" t="s">
        <v>793</v>
      </c>
      <c r="B70" s="124" t="s">
        <v>794</v>
      </c>
      <c r="C70" s="121">
        <f>SUM(表二!E433)</f>
        <v>0</v>
      </c>
      <c r="D70" s="47"/>
      <c r="E70" s="47"/>
      <c r="F70" s="47"/>
      <c r="G70" s="47"/>
      <c r="H70" s="47"/>
      <c r="I70" s="47"/>
      <c r="J70" s="122" t="str">
        <f>IF(表四!C70=SUM(表四!D70:I70),"","分项不等于合计数")</f>
        <v/>
      </c>
    </row>
    <row r="71" spans="1:11" ht="20.100000000000001" customHeight="1">
      <c r="A71" s="123" t="s">
        <v>801</v>
      </c>
      <c r="B71" s="42" t="s">
        <v>802</v>
      </c>
      <c r="C71" s="121">
        <f>SUM(表二!E437)</f>
        <v>160</v>
      </c>
      <c r="D71" s="47"/>
      <c r="E71" s="47"/>
      <c r="F71" s="47">
        <v>160</v>
      </c>
      <c r="G71" s="47"/>
      <c r="H71" s="47"/>
      <c r="I71" s="47"/>
      <c r="J71" s="122" t="str">
        <f>IF(表四!C71=SUM(表四!D71:I71),"","分项不等于合计数")</f>
        <v/>
      </c>
    </row>
    <row r="72" spans="1:11" ht="20.100000000000001" customHeight="1">
      <c r="A72" s="123" t="s">
        <v>809</v>
      </c>
      <c r="B72" s="124" t="s">
        <v>810</v>
      </c>
      <c r="C72" s="121">
        <f>SUM(表二!E441)</f>
        <v>200</v>
      </c>
      <c r="D72" s="47">
        <v>200</v>
      </c>
      <c r="E72" s="47"/>
      <c r="F72" s="47"/>
      <c r="G72" s="47"/>
      <c r="H72" s="47"/>
      <c r="I72" s="47"/>
      <c r="J72" s="122" t="str">
        <f>IF(表四!C72=SUM(表四!D72:I72),"","分项不等于合计数")</f>
        <v/>
      </c>
    </row>
    <row r="73" spans="1:11" ht="20.100000000000001" customHeight="1">
      <c r="A73" s="127" t="s">
        <v>819</v>
      </c>
      <c r="B73" s="120" t="s">
        <v>820</v>
      </c>
      <c r="C73" s="121">
        <f>SUM(表二!E446)</f>
        <v>2211</v>
      </c>
      <c r="D73" s="121">
        <f t="shared" ref="D73:I73" si="6">SUM(D74:D79)</f>
        <v>2023</v>
      </c>
      <c r="E73" s="121">
        <f t="shared" si="6"/>
        <v>0</v>
      </c>
      <c r="F73" s="121">
        <f t="shared" si="6"/>
        <v>188</v>
      </c>
      <c r="G73" s="121">
        <f t="shared" si="6"/>
        <v>0</v>
      </c>
      <c r="H73" s="121">
        <f t="shared" si="6"/>
        <v>0</v>
      </c>
      <c r="I73" s="121">
        <f t="shared" si="6"/>
        <v>0</v>
      </c>
      <c r="J73" s="122" t="str">
        <f>IF(表四!C73=SUM(表四!D73:I73),"","分项不等于合计数")</f>
        <v/>
      </c>
      <c r="K73" s="122" t="str">
        <f>IF(E73=表三!E60,"","表三专项转移支付收入不等于表四专项安排数")</f>
        <v/>
      </c>
    </row>
    <row r="74" spans="1:11" ht="20.100000000000001" customHeight="1">
      <c r="A74" s="123" t="s">
        <v>821</v>
      </c>
      <c r="B74" s="42" t="s">
        <v>822</v>
      </c>
      <c r="C74" s="121">
        <f>SUM(表二!E447)</f>
        <v>2059</v>
      </c>
      <c r="D74" s="47">
        <v>1922</v>
      </c>
      <c r="E74" s="47"/>
      <c r="F74" s="47">
        <v>137</v>
      </c>
      <c r="G74" s="47"/>
      <c r="H74" s="47"/>
      <c r="I74" s="47"/>
      <c r="J74" s="122" t="str">
        <f>IF(表四!C74=SUM(表四!D74:I74),"","分项不等于合计数")</f>
        <v/>
      </c>
    </row>
    <row r="75" spans="1:11" ht="20.100000000000001" customHeight="1">
      <c r="A75" s="123" t="s">
        <v>850</v>
      </c>
      <c r="B75" s="42" t="s">
        <v>851</v>
      </c>
      <c r="C75" s="121">
        <f>SUM(表二!E463)</f>
        <v>0</v>
      </c>
      <c r="D75" s="47"/>
      <c r="E75" s="47"/>
      <c r="F75" s="47"/>
      <c r="G75" s="47"/>
      <c r="H75" s="47"/>
      <c r="I75" s="47"/>
      <c r="J75" s="122" t="str">
        <f>IF(表四!C75=SUM(表四!D75:I75),"","分项不等于合计数")</f>
        <v/>
      </c>
    </row>
    <row r="76" spans="1:11" ht="20.100000000000001" customHeight="1">
      <c r="A76" s="123" t="s">
        <v>863</v>
      </c>
      <c r="B76" s="42" t="s">
        <v>864</v>
      </c>
      <c r="C76" s="121">
        <f>SUM(表二!E471)</f>
        <v>101</v>
      </c>
      <c r="D76" s="47">
        <v>101</v>
      </c>
      <c r="E76" s="47"/>
      <c r="F76" s="47"/>
      <c r="G76" s="47"/>
      <c r="H76" s="47"/>
      <c r="I76" s="47"/>
      <c r="J76" s="122" t="str">
        <f>IF(表四!C76=SUM(表四!D76:I76),"","分项不等于合计数")</f>
        <v/>
      </c>
    </row>
    <row r="77" spans="1:11" ht="20.100000000000001" customHeight="1">
      <c r="A77" s="123" t="s">
        <v>882</v>
      </c>
      <c r="B77" s="42" t="s">
        <v>883</v>
      </c>
      <c r="C77" s="121">
        <f>SUM(表二!E482)</f>
        <v>0</v>
      </c>
      <c r="D77" s="47"/>
      <c r="E77" s="47"/>
      <c r="F77" s="47"/>
      <c r="G77" s="47"/>
      <c r="H77" s="47"/>
      <c r="I77" s="47"/>
      <c r="J77" s="122" t="str">
        <f>IF(表四!C77=SUM(表四!D77:I77),"","分项不等于合计数")</f>
        <v/>
      </c>
    </row>
    <row r="78" spans="1:11" ht="20.100000000000001" customHeight="1">
      <c r="A78" s="123" t="s">
        <v>897</v>
      </c>
      <c r="B78" s="42" t="s">
        <v>898</v>
      </c>
      <c r="C78" s="121">
        <f>SUM(表二!E491)</f>
        <v>0</v>
      </c>
      <c r="D78" s="47"/>
      <c r="E78" s="47"/>
      <c r="F78" s="47"/>
      <c r="G78" s="47"/>
      <c r="H78" s="47"/>
      <c r="I78" s="47"/>
      <c r="J78" s="122" t="str">
        <f>IF(表四!C78=SUM(表四!D78:I78),"","分项不等于合计数")</f>
        <v/>
      </c>
    </row>
    <row r="79" spans="1:11" ht="20.100000000000001" customHeight="1">
      <c r="A79" s="123" t="s">
        <v>910</v>
      </c>
      <c r="B79" s="42" t="s">
        <v>911</v>
      </c>
      <c r="C79" s="121">
        <f>SUM(表二!E499)</f>
        <v>51</v>
      </c>
      <c r="D79" s="47"/>
      <c r="E79" s="47"/>
      <c r="F79" s="47">
        <v>51</v>
      </c>
      <c r="G79" s="47"/>
      <c r="H79" s="47"/>
      <c r="I79" s="47"/>
      <c r="J79" s="122" t="str">
        <f>IF(表四!C79=SUM(表四!D79:I79),"","分项不等于合计数")</f>
        <v/>
      </c>
    </row>
    <row r="80" spans="1:11" ht="20.100000000000001" customHeight="1">
      <c r="A80" s="127" t="s">
        <v>918</v>
      </c>
      <c r="B80" s="120" t="s">
        <v>919</v>
      </c>
      <c r="C80" s="121">
        <f>SUM(表二!E503)</f>
        <v>44179</v>
      </c>
      <c r="D80" s="121">
        <f t="shared" ref="D80:I80" si="7">SUM(D81:D101)</f>
        <v>42450</v>
      </c>
      <c r="E80" s="121">
        <f t="shared" si="7"/>
        <v>0</v>
      </c>
      <c r="F80" s="121">
        <f t="shared" si="7"/>
        <v>1729</v>
      </c>
      <c r="G80" s="121">
        <f t="shared" si="7"/>
        <v>0</v>
      </c>
      <c r="H80" s="121">
        <f t="shared" si="7"/>
        <v>0</v>
      </c>
      <c r="I80" s="121">
        <f t="shared" si="7"/>
        <v>0</v>
      </c>
      <c r="J80" s="122" t="str">
        <f>IF(表四!C80=SUM(表四!D80:I80),"","分项不等于合计数")</f>
        <v/>
      </c>
      <c r="K80" s="122" t="str">
        <f>IF(E80=表三!E61,"","表三专项转移支付收入不等于表四专项安排数")</f>
        <v/>
      </c>
    </row>
    <row r="81" spans="1:10" ht="20.100000000000001" customHeight="1">
      <c r="A81" s="123" t="s">
        <v>920</v>
      </c>
      <c r="B81" s="42" t="s">
        <v>921</v>
      </c>
      <c r="C81" s="121">
        <f>SUM(表二!E504)</f>
        <v>1351</v>
      </c>
      <c r="D81" s="47">
        <v>1344</v>
      </c>
      <c r="E81" s="47"/>
      <c r="F81" s="47">
        <v>7</v>
      </c>
      <c r="G81" s="47"/>
      <c r="H81" s="47"/>
      <c r="I81" s="47"/>
      <c r="J81" s="122" t="str">
        <f>IF(表四!C81=SUM(表四!D81:I81),"","分项不等于合计数")</f>
        <v/>
      </c>
    </row>
    <row r="82" spans="1:10" ht="20.100000000000001" customHeight="1">
      <c r="A82" s="123" t="s">
        <v>953</v>
      </c>
      <c r="B82" s="42" t="s">
        <v>954</v>
      </c>
      <c r="C82" s="121">
        <f>SUM(表二!E523)</f>
        <v>1317</v>
      </c>
      <c r="D82" s="47">
        <v>1317</v>
      </c>
      <c r="E82" s="47"/>
      <c r="F82" s="47"/>
      <c r="G82" s="47"/>
      <c r="H82" s="47"/>
      <c r="I82" s="47"/>
      <c r="J82" s="122" t="str">
        <f>IF(表四!C82=SUM(表四!D82:I82),"","分项不等于合计数")</f>
        <v/>
      </c>
    </row>
    <row r="83" spans="1:10" ht="20.100000000000001" customHeight="1">
      <c r="A83" s="123" t="s">
        <v>966</v>
      </c>
      <c r="B83" s="42" t="s">
        <v>967</v>
      </c>
      <c r="C83" s="121">
        <f>SUM(表二!E531)</f>
        <v>0</v>
      </c>
      <c r="D83" s="47"/>
      <c r="E83" s="47"/>
      <c r="F83" s="47"/>
      <c r="G83" s="47"/>
      <c r="H83" s="47"/>
      <c r="I83" s="47"/>
      <c r="J83" s="122" t="str">
        <f>IF(表四!C83=SUM(表四!D83:I83),"","分项不等于合计数")</f>
        <v/>
      </c>
    </row>
    <row r="84" spans="1:10" ht="20.100000000000001" customHeight="1">
      <c r="A84" s="123" t="s">
        <v>970</v>
      </c>
      <c r="B84" s="42" t="s">
        <v>971</v>
      </c>
      <c r="C84" s="121">
        <f>SUM(表二!E533)</f>
        <v>24054</v>
      </c>
      <c r="D84" s="47">
        <v>24054</v>
      </c>
      <c r="E84" s="47"/>
      <c r="F84" s="47"/>
      <c r="G84" s="47"/>
      <c r="H84" s="47"/>
      <c r="I84" s="47"/>
      <c r="J84" s="122" t="str">
        <f>IF(表四!C84=SUM(表四!D84:I84),"","分项不等于合计数")</f>
        <v/>
      </c>
    </row>
    <row r="85" spans="1:10" ht="20.100000000000001" customHeight="1">
      <c r="A85" s="123" t="s">
        <v>988</v>
      </c>
      <c r="B85" s="42" t="s">
        <v>989</v>
      </c>
      <c r="C85" s="121">
        <f>SUM(表二!E542)</f>
        <v>0</v>
      </c>
      <c r="D85" s="47"/>
      <c r="E85" s="47"/>
      <c r="F85" s="47"/>
      <c r="G85" s="47"/>
      <c r="H85" s="47"/>
      <c r="I85" s="47"/>
      <c r="J85" s="122" t="str">
        <f>IF(表四!C85=SUM(表四!D85:I85),"","分项不等于合计数")</f>
        <v/>
      </c>
    </row>
    <row r="86" spans="1:10" ht="20.100000000000001" customHeight="1">
      <c r="A86" s="123" t="s">
        <v>996</v>
      </c>
      <c r="B86" s="42" t="s">
        <v>997</v>
      </c>
      <c r="C86" s="121">
        <f>SUM(表二!E546)</f>
        <v>1542</v>
      </c>
      <c r="D86" s="47">
        <v>1447</v>
      </c>
      <c r="E86" s="47"/>
      <c r="F86" s="47">
        <v>95</v>
      </c>
      <c r="G86" s="47"/>
      <c r="H86" s="47"/>
      <c r="I86" s="47"/>
      <c r="J86" s="122" t="str">
        <f>IF(表四!C86=SUM(表四!D86:I86),"","分项不等于合计数")</f>
        <v/>
      </c>
    </row>
    <row r="87" spans="1:10" ht="20.100000000000001" customHeight="1">
      <c r="A87" s="123" t="s">
        <v>1016</v>
      </c>
      <c r="B87" s="42" t="s">
        <v>1017</v>
      </c>
      <c r="C87" s="121">
        <f>SUM(表二!E556)</f>
        <v>4518</v>
      </c>
      <c r="D87" s="47">
        <v>3631</v>
      </c>
      <c r="E87" s="47"/>
      <c r="F87" s="47">
        <v>887</v>
      </c>
      <c r="G87" s="47"/>
      <c r="H87" s="47"/>
      <c r="I87" s="47"/>
      <c r="J87" s="122" t="str">
        <f>IF(表四!C87=SUM(表四!D87:I87),"","分项不等于合计数")</f>
        <v/>
      </c>
    </row>
    <row r="88" spans="1:10" ht="20.100000000000001" customHeight="1">
      <c r="A88" s="123" t="s">
        <v>1034</v>
      </c>
      <c r="B88" s="42" t="s">
        <v>1035</v>
      </c>
      <c r="C88" s="121">
        <f>SUM(表二!E565)</f>
        <v>1473</v>
      </c>
      <c r="D88" s="47">
        <v>1398</v>
      </c>
      <c r="E88" s="47"/>
      <c r="F88" s="47">
        <v>75</v>
      </c>
      <c r="G88" s="47"/>
      <c r="H88" s="47"/>
      <c r="I88" s="47"/>
      <c r="J88" s="122" t="str">
        <f>IF(表四!C88=SUM(表四!D88:I88),"","分项不等于合计数")</f>
        <v/>
      </c>
    </row>
    <row r="89" spans="1:10" ht="20.100000000000001" customHeight="1">
      <c r="A89" s="123" t="s">
        <v>1048</v>
      </c>
      <c r="B89" s="42" t="s">
        <v>1049</v>
      </c>
      <c r="C89" s="121">
        <f>SUM(表二!E572)</f>
        <v>1350</v>
      </c>
      <c r="D89" s="47">
        <v>794</v>
      </c>
      <c r="E89" s="47"/>
      <c r="F89" s="47">
        <v>556</v>
      </c>
      <c r="G89" s="47"/>
      <c r="H89" s="47"/>
      <c r="I89" s="47"/>
      <c r="J89" s="122" t="str">
        <f>IF(表四!C89=SUM(表四!D89:I89),"","分项不等于合计数")</f>
        <v/>
      </c>
    </row>
    <row r="90" spans="1:10" ht="20.100000000000001" customHeight="1">
      <c r="A90" s="123" t="s">
        <v>1064</v>
      </c>
      <c r="B90" s="42" t="s">
        <v>1065</v>
      </c>
      <c r="C90" s="121">
        <f>SUM(表二!E580)</f>
        <v>1066</v>
      </c>
      <c r="D90" s="47">
        <v>1017</v>
      </c>
      <c r="E90" s="47"/>
      <c r="F90" s="47">
        <v>49</v>
      </c>
      <c r="G90" s="47"/>
      <c r="H90" s="47"/>
      <c r="I90" s="47"/>
      <c r="J90" s="122" t="str">
        <f>IF(表四!C90=SUM(表四!D90:I90),"","分项不等于合计数")</f>
        <v/>
      </c>
    </row>
    <row r="91" spans="1:10" ht="20.100000000000001" customHeight="1">
      <c r="A91" s="123" t="s">
        <v>1079</v>
      </c>
      <c r="B91" s="42" t="s">
        <v>1080</v>
      </c>
      <c r="C91" s="121">
        <f>SUM(表二!E589)</f>
        <v>0</v>
      </c>
      <c r="D91" s="47"/>
      <c r="E91" s="47"/>
      <c r="F91" s="47"/>
      <c r="G91" s="47"/>
      <c r="H91" s="47"/>
      <c r="I91" s="47"/>
      <c r="J91" s="122" t="str">
        <f>IF(表四!C91=SUM(表四!D91:I91),"","分项不等于合计数")</f>
        <v/>
      </c>
    </row>
    <row r="92" spans="1:10" ht="20.100000000000001" customHeight="1">
      <c r="A92" s="123" t="s">
        <v>1086</v>
      </c>
      <c r="B92" s="42" t="s">
        <v>1087</v>
      </c>
      <c r="C92" s="121">
        <f>SUM(表二!E594)</f>
        <v>3284</v>
      </c>
      <c r="D92" s="47">
        <v>3284</v>
      </c>
      <c r="E92" s="47"/>
      <c r="F92" s="47"/>
      <c r="G92" s="47"/>
      <c r="H92" s="47"/>
      <c r="I92" s="47"/>
      <c r="J92" s="122" t="str">
        <f>IF(表四!C92=SUM(表四!D92:I92),"","分项不等于合计数")</f>
        <v/>
      </c>
    </row>
    <row r="93" spans="1:10" ht="20.100000000000001" customHeight="1">
      <c r="A93" s="123" t="s">
        <v>1092</v>
      </c>
      <c r="B93" s="42" t="s">
        <v>1093</v>
      </c>
      <c r="C93" s="121">
        <f>SUM(表二!E597)</f>
        <v>147</v>
      </c>
      <c r="D93" s="47">
        <v>147</v>
      </c>
      <c r="E93" s="47"/>
      <c r="F93" s="47"/>
      <c r="G93" s="47"/>
      <c r="H93" s="47"/>
      <c r="I93" s="47"/>
      <c r="J93" s="122" t="str">
        <f>IF(表四!C93=SUM(表四!D93:I93),"","分项不等于合计数")</f>
        <v/>
      </c>
    </row>
    <row r="94" spans="1:10" ht="20.100000000000001" customHeight="1">
      <c r="A94" s="123" t="s">
        <v>1098</v>
      </c>
      <c r="B94" s="42" t="s">
        <v>1099</v>
      </c>
      <c r="C94" s="121">
        <f>SUM(表二!E600)</f>
        <v>1716</v>
      </c>
      <c r="D94" s="47">
        <v>1716</v>
      </c>
      <c r="E94" s="47"/>
      <c r="F94" s="47"/>
      <c r="G94" s="47"/>
      <c r="H94" s="47"/>
      <c r="I94" s="47"/>
      <c r="J94" s="122" t="str">
        <f>IF(表四!C94=SUM(表四!D94:I94),"","分项不等于合计数")</f>
        <v/>
      </c>
    </row>
    <row r="95" spans="1:10" ht="20.100000000000001" customHeight="1">
      <c r="A95" s="123" t="s">
        <v>1104</v>
      </c>
      <c r="B95" s="42" t="s">
        <v>1105</v>
      </c>
      <c r="C95" s="121">
        <f>SUM(表二!E603)</f>
        <v>0</v>
      </c>
      <c r="D95" s="47"/>
      <c r="E95" s="47"/>
      <c r="F95" s="47"/>
      <c r="G95" s="47"/>
      <c r="H95" s="47"/>
      <c r="I95" s="47"/>
      <c r="J95" s="122" t="str">
        <f>IF(表四!C95=SUM(表四!D95:I95),"","分项不等于合计数")</f>
        <v/>
      </c>
    </row>
    <row r="96" spans="1:10" ht="20.100000000000001" customHeight="1">
      <c r="A96" s="123" t="s">
        <v>1110</v>
      </c>
      <c r="B96" s="42" t="s">
        <v>1111</v>
      </c>
      <c r="C96" s="121">
        <f>SUM(表二!E606)</f>
        <v>0</v>
      </c>
      <c r="D96" s="47"/>
      <c r="E96" s="47"/>
      <c r="F96" s="47"/>
      <c r="G96" s="47"/>
      <c r="H96" s="47"/>
      <c r="I96" s="47"/>
      <c r="J96" s="122" t="str">
        <f>IF(表四!C96=SUM(表四!D96:I96),"","分项不等于合计数")</f>
        <v/>
      </c>
    </row>
    <row r="97" spans="1:11" ht="20.100000000000001" customHeight="1">
      <c r="A97" s="123" t="s">
        <v>1116</v>
      </c>
      <c r="B97" s="42" t="s">
        <v>1117</v>
      </c>
      <c r="C97" s="121">
        <f>SUM(表二!E609)</f>
        <v>1228</v>
      </c>
      <c r="D97" s="47">
        <v>1228</v>
      </c>
      <c r="E97" s="47"/>
      <c r="F97" s="47"/>
      <c r="G97" s="47"/>
      <c r="H97" s="47"/>
      <c r="I97" s="47"/>
      <c r="J97" s="122" t="str">
        <f>IF(表四!C97=SUM(表四!D97:I97),"","分项不等于合计数")</f>
        <v/>
      </c>
    </row>
    <row r="98" spans="1:11" ht="20.100000000000001" customHeight="1">
      <c r="A98" s="123" t="s">
        <v>1124</v>
      </c>
      <c r="B98" s="42" t="s">
        <v>1125</v>
      </c>
      <c r="C98" s="121">
        <f>SUM(表二!E613)</f>
        <v>744</v>
      </c>
      <c r="D98" s="47">
        <v>744</v>
      </c>
      <c r="E98" s="47"/>
      <c r="F98" s="47"/>
      <c r="G98" s="47"/>
      <c r="H98" s="47"/>
      <c r="I98" s="47"/>
      <c r="J98" s="122" t="str">
        <f>IF(表四!C98=SUM(表四!D98:I98),"","分项不等于合计数")</f>
        <v/>
      </c>
    </row>
    <row r="99" spans="1:11" ht="20.100000000000001" customHeight="1">
      <c r="A99" s="123" t="s">
        <v>1132</v>
      </c>
      <c r="B99" s="46" t="s">
        <v>1133</v>
      </c>
      <c r="C99" s="121">
        <f>SUM(表二!E617)</f>
        <v>294</v>
      </c>
      <c r="D99" s="47">
        <v>294</v>
      </c>
      <c r="E99" s="47"/>
      <c r="F99" s="47"/>
      <c r="G99" s="47"/>
      <c r="H99" s="47"/>
      <c r="I99" s="47"/>
      <c r="J99" s="122" t="str">
        <f>IF(表四!C99=SUM(表四!D99:I99),"","分项不等于合计数")</f>
        <v/>
      </c>
    </row>
    <row r="100" spans="1:11" ht="20.100000000000001" customHeight="1">
      <c r="A100" s="123" t="s">
        <v>1144</v>
      </c>
      <c r="B100" s="42" t="s">
        <v>1145</v>
      </c>
      <c r="C100" s="121">
        <f>SUM(表二!E625)</f>
        <v>0</v>
      </c>
      <c r="D100" s="47"/>
      <c r="E100" s="47"/>
      <c r="F100" s="47"/>
      <c r="G100" s="47"/>
      <c r="H100" s="47"/>
      <c r="I100" s="47"/>
      <c r="J100" s="122" t="str">
        <f>IF(表四!C100=SUM(表四!D100:I100),"","分项不等于合计数")</f>
        <v/>
      </c>
    </row>
    <row r="101" spans="1:11" ht="20.100000000000001" customHeight="1">
      <c r="A101" s="123" t="s">
        <v>1150</v>
      </c>
      <c r="B101" s="42" t="s">
        <v>1151</v>
      </c>
      <c r="C101" s="121">
        <f>SUM(表二!E628)</f>
        <v>95</v>
      </c>
      <c r="D101" s="47">
        <v>35</v>
      </c>
      <c r="E101" s="47"/>
      <c r="F101" s="47">
        <v>60</v>
      </c>
      <c r="G101" s="47"/>
      <c r="H101" s="47"/>
      <c r="I101" s="47"/>
      <c r="J101" s="122" t="str">
        <f>IF(表四!C101=SUM(表四!D101:I101),"","分项不等于合计数")</f>
        <v/>
      </c>
    </row>
    <row r="102" spans="1:11" ht="20.100000000000001" customHeight="1">
      <c r="A102" s="127" t="s">
        <v>1152</v>
      </c>
      <c r="B102" s="120" t="s">
        <v>1153</v>
      </c>
      <c r="C102" s="121">
        <f>SUM(表二!E629)</f>
        <v>23166</v>
      </c>
      <c r="D102" s="121">
        <f t="shared" ref="D102:I102" si="8">SUM(D103:D115)</f>
        <v>21503</v>
      </c>
      <c r="E102" s="121">
        <f t="shared" si="8"/>
        <v>281</v>
      </c>
      <c r="F102" s="121">
        <f t="shared" si="8"/>
        <v>1382</v>
      </c>
      <c r="G102" s="121">
        <f t="shared" si="8"/>
        <v>0</v>
      </c>
      <c r="H102" s="121">
        <f t="shared" si="8"/>
        <v>0</v>
      </c>
      <c r="I102" s="121">
        <f t="shared" si="8"/>
        <v>0</v>
      </c>
      <c r="J102" s="122" t="str">
        <f>IF(表四!C102=SUM(表四!D102:I102),"","分项不等于合计数")</f>
        <v/>
      </c>
      <c r="K102" s="122" t="str">
        <f>IF(E102=表三!E62,"","表三专项转移支付收入不等于表四专项安排数")</f>
        <v/>
      </c>
    </row>
    <row r="103" spans="1:11" ht="20.100000000000001" customHeight="1">
      <c r="A103" s="123" t="s">
        <v>1154</v>
      </c>
      <c r="B103" s="42" t="s">
        <v>1155</v>
      </c>
      <c r="C103" s="121">
        <f>SUM(表二!E630)</f>
        <v>919</v>
      </c>
      <c r="D103" s="47">
        <v>919</v>
      </c>
      <c r="E103" s="47"/>
      <c r="F103" s="47"/>
      <c r="G103" s="47"/>
      <c r="H103" s="47"/>
      <c r="I103" s="47"/>
      <c r="J103" s="122" t="str">
        <f>IF(表四!C103=SUM(表四!D103:I103),"","分项不等于合计数")</f>
        <v/>
      </c>
    </row>
    <row r="104" spans="1:11" ht="20.100000000000001" customHeight="1">
      <c r="A104" s="123" t="s">
        <v>1161</v>
      </c>
      <c r="B104" s="42" t="s">
        <v>1162</v>
      </c>
      <c r="C104" s="121">
        <f>SUM(表二!E635)</f>
        <v>1347</v>
      </c>
      <c r="D104" s="47">
        <v>1347</v>
      </c>
      <c r="E104" s="47"/>
      <c r="F104" s="47"/>
      <c r="G104" s="47"/>
      <c r="H104" s="47"/>
      <c r="I104" s="47"/>
      <c r="J104" s="122" t="str">
        <f>IF(表四!C104=SUM(表四!D104:I104),"","分项不等于合计数")</f>
        <v/>
      </c>
    </row>
    <row r="105" spans="1:11" ht="20.100000000000001" customHeight="1">
      <c r="A105" s="123" t="s">
        <v>1191</v>
      </c>
      <c r="B105" s="42" t="s">
        <v>1192</v>
      </c>
      <c r="C105" s="121">
        <f>SUM(表二!E650)</f>
        <v>1411</v>
      </c>
      <c r="D105" s="47">
        <v>1346</v>
      </c>
      <c r="E105" s="47"/>
      <c r="F105" s="47">
        <v>65</v>
      </c>
      <c r="G105" s="47"/>
      <c r="H105" s="47"/>
      <c r="I105" s="47"/>
      <c r="J105" s="122" t="str">
        <f>IF(表四!C105=SUM(表四!D105:I105),"","分项不等于合计数")</f>
        <v/>
      </c>
    </row>
    <row r="106" spans="1:11" ht="20.100000000000001" customHeight="1">
      <c r="A106" s="123" t="s">
        <v>1199</v>
      </c>
      <c r="B106" s="42" t="s">
        <v>1200</v>
      </c>
      <c r="C106" s="121">
        <f>SUM(表二!E654)</f>
        <v>6660</v>
      </c>
      <c r="D106" s="47">
        <v>5337</v>
      </c>
      <c r="E106" s="47">
        <v>281</v>
      </c>
      <c r="F106" s="47">
        <v>1042</v>
      </c>
      <c r="G106" s="47"/>
      <c r="H106" s="47"/>
      <c r="I106" s="47"/>
      <c r="J106" s="122" t="str">
        <f>IF(表四!C106=SUM(表四!D106:I106),"","分项不等于合计数")</f>
        <v/>
      </c>
    </row>
    <row r="107" spans="1:11" ht="20.100000000000001" customHeight="1">
      <c r="A107" s="123" t="s">
        <v>1223</v>
      </c>
      <c r="B107" s="42" t="s">
        <v>1224</v>
      </c>
      <c r="C107" s="121">
        <f>SUM(表二!E666)</f>
        <v>32</v>
      </c>
      <c r="D107" s="47">
        <v>32</v>
      </c>
      <c r="E107" s="47"/>
      <c r="F107" s="47"/>
      <c r="G107" s="47"/>
      <c r="H107" s="47"/>
      <c r="I107" s="47"/>
      <c r="J107" s="122" t="str">
        <f>IF(表四!C107=SUM(表四!D107:I107),"","分项不等于合计数")</f>
        <v/>
      </c>
    </row>
    <row r="108" spans="1:11" ht="20.100000000000001" customHeight="1">
      <c r="A108" s="123" t="s">
        <v>1229</v>
      </c>
      <c r="B108" s="42" t="s">
        <v>1230</v>
      </c>
      <c r="C108" s="121">
        <f>SUM(表二!E669)</f>
        <v>2860</v>
      </c>
      <c r="D108" s="47">
        <v>2834</v>
      </c>
      <c r="E108" s="47"/>
      <c r="F108" s="47">
        <v>26</v>
      </c>
      <c r="G108" s="47"/>
      <c r="H108" s="47"/>
      <c r="I108" s="47"/>
      <c r="J108" s="122" t="str">
        <f>IF(表四!C108=SUM(表四!D108:I108),"","分项不等于合计数")</f>
        <v/>
      </c>
    </row>
    <row r="109" spans="1:11" ht="20.100000000000001" customHeight="1">
      <c r="A109" s="123" t="s">
        <v>1237</v>
      </c>
      <c r="B109" s="42" t="s">
        <v>1238</v>
      </c>
      <c r="C109" s="121">
        <f>SUM(表二!E673)</f>
        <v>8547</v>
      </c>
      <c r="D109" s="47">
        <v>8547</v>
      </c>
      <c r="E109" s="47"/>
      <c r="F109" s="47"/>
      <c r="G109" s="47"/>
      <c r="H109" s="47"/>
      <c r="I109" s="47"/>
      <c r="J109" s="122" t="str">
        <f>IF(表四!C109=SUM(表四!D109:I109),"","分项不等于合计数")</f>
        <v/>
      </c>
    </row>
    <row r="110" spans="1:11" ht="20.100000000000001" customHeight="1">
      <c r="A110" s="123" t="s">
        <v>1247</v>
      </c>
      <c r="B110" s="42" t="s">
        <v>1248</v>
      </c>
      <c r="C110" s="121">
        <f>SUM(表二!E678)</f>
        <v>0</v>
      </c>
      <c r="D110" s="47"/>
      <c r="E110" s="47"/>
      <c r="F110" s="47"/>
      <c r="G110" s="47"/>
      <c r="H110" s="47"/>
      <c r="I110" s="47"/>
      <c r="J110" s="122" t="str">
        <f>IF(表四!C110=SUM(表四!D110:I110),"","分项不等于合计数")</f>
        <v/>
      </c>
    </row>
    <row r="111" spans="1:11" ht="20.100000000000001" customHeight="1">
      <c r="A111" s="123" t="s">
        <v>1255</v>
      </c>
      <c r="B111" s="42" t="s">
        <v>1256</v>
      </c>
      <c r="C111" s="121">
        <f>SUM(表二!E682)</f>
        <v>481</v>
      </c>
      <c r="D111" s="47">
        <v>481</v>
      </c>
      <c r="E111" s="47"/>
      <c r="F111" s="47"/>
      <c r="G111" s="47"/>
      <c r="H111" s="47"/>
      <c r="I111" s="47"/>
      <c r="J111" s="122" t="str">
        <f>IF(表四!C111=SUM(表四!D111:I111),"","分项不等于合计数")</f>
        <v/>
      </c>
    </row>
    <row r="112" spans="1:11" ht="20.100000000000001" customHeight="1">
      <c r="A112" s="123" t="s">
        <v>1263</v>
      </c>
      <c r="B112" s="42" t="s">
        <v>1264</v>
      </c>
      <c r="C112" s="121">
        <f>SUM(表二!E686)</f>
        <v>115</v>
      </c>
      <c r="D112" s="47">
        <v>101</v>
      </c>
      <c r="E112" s="47"/>
      <c r="F112" s="47">
        <v>14</v>
      </c>
      <c r="G112" s="47"/>
      <c r="H112" s="47"/>
      <c r="I112" s="47"/>
      <c r="J112" s="122" t="str">
        <f>IF(表四!C112=SUM(表四!D112:I112),"","分项不等于合计数")</f>
        <v/>
      </c>
    </row>
    <row r="113" spans="1:11" ht="20.100000000000001" customHeight="1">
      <c r="A113" s="123" t="s">
        <v>1269</v>
      </c>
      <c r="B113" s="42" t="s">
        <v>1270</v>
      </c>
      <c r="C113" s="121">
        <f>SUM(表二!E689)</f>
        <v>559</v>
      </c>
      <c r="D113" s="47">
        <v>559</v>
      </c>
      <c r="E113" s="47"/>
      <c r="F113" s="47"/>
      <c r="G113" s="47"/>
      <c r="H113" s="47"/>
      <c r="I113" s="47"/>
      <c r="J113" s="122" t="str">
        <f>IF(表四!C113=SUM(表四!D113:I113),"","分项不等于合计数")</f>
        <v/>
      </c>
    </row>
    <row r="114" spans="1:11" ht="20.100000000000001" customHeight="1">
      <c r="A114" s="123" t="s">
        <v>1282</v>
      </c>
      <c r="B114" s="42" t="s">
        <v>1283</v>
      </c>
      <c r="C114" s="121">
        <f>SUM(表二!E698)</f>
        <v>0</v>
      </c>
      <c r="D114" s="47"/>
      <c r="E114" s="47"/>
      <c r="F114" s="47"/>
      <c r="G114" s="47"/>
      <c r="H114" s="47"/>
      <c r="I114" s="47"/>
      <c r="J114" s="122" t="str">
        <f>IF(表四!C114=SUM(表四!D114:I114),"","分项不等于合计数")</f>
        <v/>
      </c>
    </row>
    <row r="115" spans="1:11" ht="20.100000000000001" customHeight="1">
      <c r="A115" s="123" t="s">
        <v>1284</v>
      </c>
      <c r="B115" s="42" t="s">
        <v>1285</v>
      </c>
      <c r="C115" s="121">
        <f>SUM(表二!E699)</f>
        <v>235</v>
      </c>
      <c r="D115" s="47"/>
      <c r="E115" s="47"/>
      <c r="F115" s="47">
        <v>235</v>
      </c>
      <c r="G115" s="47"/>
      <c r="H115" s="47"/>
      <c r="I115" s="47"/>
      <c r="J115" s="122" t="str">
        <f>IF(表四!C115=SUM(表四!D115:I115),"","分项不等于合计数")</f>
        <v/>
      </c>
    </row>
    <row r="116" spans="1:11" ht="20.100000000000001" customHeight="1">
      <c r="A116" s="127" t="s">
        <v>1286</v>
      </c>
      <c r="B116" s="120" t="s">
        <v>1287</v>
      </c>
      <c r="C116" s="121">
        <f>SUM(表二!E700)</f>
        <v>51</v>
      </c>
      <c r="D116" s="121">
        <f t="shared" ref="D116:I116" si="9">SUM(D117:D131)</f>
        <v>0</v>
      </c>
      <c r="E116" s="121">
        <f t="shared" si="9"/>
        <v>0</v>
      </c>
      <c r="F116" s="121">
        <f t="shared" si="9"/>
        <v>51</v>
      </c>
      <c r="G116" s="121">
        <f t="shared" si="9"/>
        <v>0</v>
      </c>
      <c r="H116" s="121">
        <f t="shared" si="9"/>
        <v>0</v>
      </c>
      <c r="I116" s="121">
        <f t="shared" si="9"/>
        <v>0</v>
      </c>
      <c r="J116" s="122" t="str">
        <f>IF(表四!C116=SUM(表四!D116:I116),"","分项不等于合计数")</f>
        <v/>
      </c>
      <c r="K116" s="122" t="str">
        <f>IF(E116=表三!E63,"","表三专项转移支付收入不等于表四专项安排数")</f>
        <v/>
      </c>
    </row>
    <row r="117" spans="1:11" ht="20.100000000000001" customHeight="1">
      <c r="A117" s="123" t="s">
        <v>1288</v>
      </c>
      <c r="B117" s="42" t="s">
        <v>1289</v>
      </c>
      <c r="C117" s="121">
        <f>SUM(表二!E701)</f>
        <v>0</v>
      </c>
      <c r="D117" s="47"/>
      <c r="E117" s="47"/>
      <c r="F117" s="47"/>
      <c r="G117" s="47"/>
      <c r="H117" s="47"/>
      <c r="I117" s="47"/>
      <c r="J117" s="122" t="str">
        <f>IF(表四!C117=SUM(表四!D117:I117),"","分项不等于合计数")</f>
        <v/>
      </c>
    </row>
    <row r="118" spans="1:11" ht="20.100000000000001" customHeight="1">
      <c r="A118" s="123" t="s">
        <v>1305</v>
      </c>
      <c r="B118" s="42" t="s">
        <v>1306</v>
      </c>
      <c r="C118" s="121">
        <f>SUM(表二!E711)</f>
        <v>0</v>
      </c>
      <c r="D118" s="47"/>
      <c r="E118" s="47"/>
      <c r="F118" s="47"/>
      <c r="G118" s="47"/>
      <c r="H118" s="47"/>
      <c r="I118" s="47"/>
      <c r="J118" s="122" t="str">
        <f>IF(表四!C118=SUM(表四!D118:I118),"","分项不等于合计数")</f>
        <v/>
      </c>
    </row>
    <row r="119" spans="1:11" ht="20.100000000000001" customHeight="1">
      <c r="A119" s="123" t="s">
        <v>1313</v>
      </c>
      <c r="B119" s="42" t="s">
        <v>1314</v>
      </c>
      <c r="C119" s="121">
        <f>SUM(表二!E715)</f>
        <v>51</v>
      </c>
      <c r="D119" s="47"/>
      <c r="E119" s="47"/>
      <c r="F119" s="47">
        <v>51</v>
      </c>
      <c r="G119" s="47"/>
      <c r="H119" s="47"/>
      <c r="I119" s="47"/>
      <c r="J119" s="122" t="str">
        <f>IF(表四!C119=SUM(表四!D119:I119),"","分项不等于合计数")</f>
        <v/>
      </c>
    </row>
    <row r="120" spans="1:11" ht="20.100000000000001" customHeight="1">
      <c r="A120" s="123" t="s">
        <v>1331</v>
      </c>
      <c r="B120" s="42" t="s">
        <v>1332</v>
      </c>
      <c r="C120" s="121">
        <f>SUM(表二!E724)</f>
        <v>0</v>
      </c>
      <c r="D120" s="47"/>
      <c r="E120" s="47"/>
      <c r="F120" s="47"/>
      <c r="G120" s="47"/>
      <c r="H120" s="47"/>
      <c r="I120" s="47"/>
      <c r="J120" s="122" t="str">
        <f>IF(表四!C120=SUM(表四!D120:I120),"","分项不等于合计数")</f>
        <v/>
      </c>
    </row>
    <row r="121" spans="1:11" ht="20.100000000000001" customHeight="1">
      <c r="A121" s="123" t="s">
        <v>1345</v>
      </c>
      <c r="B121" s="42" t="s">
        <v>1346</v>
      </c>
      <c r="C121" s="121">
        <f>SUM(表二!E731)</f>
        <v>0</v>
      </c>
      <c r="D121" s="47"/>
      <c r="E121" s="47"/>
      <c r="F121" s="47"/>
      <c r="G121" s="47"/>
      <c r="H121" s="47"/>
      <c r="I121" s="47"/>
      <c r="J121" s="122" t="str">
        <f>IF(表四!C121=SUM(表四!D121:I121),"","分项不等于合计数")</f>
        <v/>
      </c>
    </row>
    <row r="122" spans="1:11" ht="20.100000000000001" customHeight="1">
      <c r="A122" s="123" t="s">
        <v>1359</v>
      </c>
      <c r="B122" s="42" t="s">
        <v>1360</v>
      </c>
      <c r="C122" s="121">
        <f>SUM(表二!E738)</f>
        <v>0</v>
      </c>
      <c r="D122" s="47"/>
      <c r="E122" s="47"/>
      <c r="F122" s="47"/>
      <c r="G122" s="47"/>
      <c r="H122" s="47"/>
      <c r="I122" s="47"/>
      <c r="J122" s="122" t="str">
        <f>IF(表四!C122=SUM(表四!D122:I122),"","分项不等于合计数")</f>
        <v/>
      </c>
    </row>
    <row r="123" spans="1:11" ht="20.100000000000001" customHeight="1">
      <c r="A123" s="123" t="s">
        <v>1371</v>
      </c>
      <c r="B123" s="42" t="s">
        <v>1372</v>
      </c>
      <c r="C123" s="121">
        <f>SUM(表二!E744)</f>
        <v>0</v>
      </c>
      <c r="D123" s="47"/>
      <c r="E123" s="47"/>
      <c r="F123" s="47"/>
      <c r="G123" s="47"/>
      <c r="H123" s="47"/>
      <c r="I123" s="47"/>
      <c r="J123" s="122" t="str">
        <f>IF(表四!C123=SUM(表四!D123:I123),"","分项不等于合计数")</f>
        <v/>
      </c>
    </row>
    <row r="124" spans="1:11" ht="20.100000000000001" customHeight="1">
      <c r="A124" s="123" t="s">
        <v>1377</v>
      </c>
      <c r="B124" s="42" t="s">
        <v>1378</v>
      </c>
      <c r="C124" s="121">
        <f>SUM(表二!E747)</f>
        <v>0</v>
      </c>
      <c r="D124" s="47"/>
      <c r="E124" s="47"/>
      <c r="F124" s="47"/>
      <c r="G124" s="47"/>
      <c r="H124" s="47"/>
      <c r="I124" s="47"/>
      <c r="J124" s="122" t="str">
        <f>IF(表四!C124=SUM(表四!D124:I124),"","分项不等于合计数")</f>
        <v/>
      </c>
    </row>
    <row r="125" spans="1:11" ht="20.100000000000001" customHeight="1">
      <c r="A125" s="123" t="s">
        <v>1383</v>
      </c>
      <c r="B125" s="42" t="s">
        <v>1384</v>
      </c>
      <c r="C125" s="121">
        <f>SUM(表二!E750)</f>
        <v>0</v>
      </c>
      <c r="D125" s="47"/>
      <c r="E125" s="47"/>
      <c r="F125" s="47"/>
      <c r="G125" s="47"/>
      <c r="H125" s="47"/>
      <c r="I125" s="47"/>
      <c r="J125" s="122" t="str">
        <f>IF(表四!C125=SUM(表四!D125:I125),"","分项不等于合计数")</f>
        <v/>
      </c>
    </row>
    <row r="126" spans="1:11" ht="20.100000000000001" customHeight="1">
      <c r="A126" s="123" t="s">
        <v>1385</v>
      </c>
      <c r="B126" s="42" t="s">
        <v>1386</v>
      </c>
      <c r="C126" s="121">
        <f>SUM(表二!E751)</f>
        <v>0</v>
      </c>
      <c r="D126" s="47"/>
      <c r="E126" s="47"/>
      <c r="F126" s="47"/>
      <c r="G126" s="47"/>
      <c r="H126" s="47"/>
      <c r="I126" s="47"/>
      <c r="J126" s="122" t="str">
        <f>IF(表四!C126=SUM(表四!D126:I126),"","分项不等于合计数")</f>
        <v/>
      </c>
    </row>
    <row r="127" spans="1:11" ht="20.100000000000001" customHeight="1">
      <c r="A127" s="123" t="s">
        <v>1387</v>
      </c>
      <c r="B127" s="42" t="s">
        <v>1388</v>
      </c>
      <c r="C127" s="121">
        <f>SUM(表二!E752)</f>
        <v>0</v>
      </c>
      <c r="D127" s="47"/>
      <c r="E127" s="47"/>
      <c r="F127" s="47"/>
      <c r="G127" s="47"/>
      <c r="H127" s="47"/>
      <c r="I127" s="47"/>
      <c r="J127" s="122" t="str">
        <f>IF(表四!C127=SUM(表四!D127:I127),"","分项不等于合计数")</f>
        <v/>
      </c>
    </row>
    <row r="128" spans="1:11" ht="20.100000000000001" customHeight="1">
      <c r="A128" s="123" t="s">
        <v>1399</v>
      </c>
      <c r="B128" s="42" t="s">
        <v>1400</v>
      </c>
      <c r="C128" s="121">
        <f>SUM(表二!E758)</f>
        <v>0</v>
      </c>
      <c r="D128" s="47"/>
      <c r="E128" s="47"/>
      <c r="F128" s="47"/>
      <c r="G128" s="47"/>
      <c r="H128" s="47"/>
      <c r="I128" s="47"/>
      <c r="J128" s="122" t="str">
        <f>IF(表四!C128=SUM(表四!D128:I128),"","分项不等于合计数")</f>
        <v/>
      </c>
    </row>
    <row r="129" spans="1:11" ht="20.100000000000001" customHeight="1">
      <c r="A129" s="123" t="s">
        <v>1401</v>
      </c>
      <c r="B129" s="42" t="s">
        <v>1402</v>
      </c>
      <c r="C129" s="121">
        <f>SUM(表二!E759)</f>
        <v>0</v>
      </c>
      <c r="D129" s="47"/>
      <c r="E129" s="47"/>
      <c r="F129" s="47"/>
      <c r="G129" s="47"/>
      <c r="H129" s="47"/>
      <c r="I129" s="47"/>
      <c r="J129" s="122" t="str">
        <f>IF(表四!C129=SUM(表四!D129:I129),"","分项不等于合计数")</f>
        <v/>
      </c>
    </row>
    <row r="130" spans="1:11" ht="20.100000000000001" customHeight="1">
      <c r="A130" s="123" t="s">
        <v>1403</v>
      </c>
      <c r="B130" s="42" t="s">
        <v>1404</v>
      </c>
      <c r="C130" s="121">
        <f>SUM(表二!E760)</f>
        <v>0</v>
      </c>
      <c r="D130" s="47"/>
      <c r="E130" s="47"/>
      <c r="F130" s="47"/>
      <c r="G130" s="47"/>
      <c r="H130" s="47"/>
      <c r="I130" s="47"/>
      <c r="J130" s="122" t="str">
        <f>IF(表四!C130=SUM(表四!D130:I130),"","分项不等于合计数")</f>
        <v/>
      </c>
    </row>
    <row r="131" spans="1:11" ht="20.100000000000001" customHeight="1">
      <c r="A131" s="123" t="s">
        <v>1420</v>
      </c>
      <c r="B131" s="42" t="s">
        <v>1421</v>
      </c>
      <c r="C131" s="121">
        <f>SUM(表二!E771)</f>
        <v>0</v>
      </c>
      <c r="D131" s="47"/>
      <c r="E131" s="47"/>
      <c r="F131" s="47"/>
      <c r="G131" s="47"/>
      <c r="H131" s="47"/>
      <c r="I131" s="47"/>
      <c r="J131" s="122" t="str">
        <f>IF(表四!C131=SUM(表四!D131:I131),"","分项不等于合计数")</f>
        <v/>
      </c>
    </row>
    <row r="132" spans="1:11" ht="20.100000000000001" customHeight="1">
      <c r="A132" s="127" t="s">
        <v>1422</v>
      </c>
      <c r="B132" s="120" t="s">
        <v>1423</v>
      </c>
      <c r="C132" s="121">
        <f>SUM(表二!E772)</f>
        <v>14133</v>
      </c>
      <c r="D132" s="121">
        <f t="shared" ref="D132:I132" si="10">SUM(D133:D138)</f>
        <v>14108</v>
      </c>
      <c r="E132" s="121">
        <f t="shared" si="10"/>
        <v>0</v>
      </c>
      <c r="F132" s="121">
        <f t="shared" si="10"/>
        <v>25</v>
      </c>
      <c r="G132" s="121">
        <f t="shared" si="10"/>
        <v>0</v>
      </c>
      <c r="H132" s="121">
        <f t="shared" si="10"/>
        <v>0</v>
      </c>
      <c r="I132" s="121">
        <f t="shared" si="10"/>
        <v>0</v>
      </c>
      <c r="J132" s="122" t="str">
        <f>IF(表四!C132=SUM(表四!D132:I132),"","分项不等于合计数")</f>
        <v/>
      </c>
      <c r="K132" s="122" t="str">
        <f>IF(E132=表三!E64,"","表三专项转移支付收入不等于表四专项安排数")</f>
        <v/>
      </c>
    </row>
    <row r="133" spans="1:11" ht="20.100000000000001" customHeight="1">
      <c r="A133" s="123" t="s">
        <v>1424</v>
      </c>
      <c r="B133" s="42" t="s">
        <v>1425</v>
      </c>
      <c r="C133" s="121">
        <f>SUM(表二!E773)</f>
        <v>5487</v>
      </c>
      <c r="D133" s="47">
        <v>5487</v>
      </c>
      <c r="E133" s="47"/>
      <c r="F133" s="47"/>
      <c r="G133" s="47"/>
      <c r="H133" s="47"/>
      <c r="I133" s="47"/>
      <c r="J133" s="122" t="str">
        <f>IF(表四!C133=SUM(表四!D133:I133),"","分项不等于合计数")</f>
        <v/>
      </c>
    </row>
    <row r="134" spans="1:11" ht="20.100000000000001" customHeight="1">
      <c r="A134" s="123" t="s">
        <v>1443</v>
      </c>
      <c r="B134" s="42" t="s">
        <v>1444</v>
      </c>
      <c r="C134" s="121">
        <f>SUM(表二!E784)</f>
        <v>675</v>
      </c>
      <c r="D134" s="47">
        <v>675</v>
      </c>
      <c r="E134" s="47"/>
      <c r="F134" s="47"/>
      <c r="G134" s="47"/>
      <c r="H134" s="47"/>
      <c r="I134" s="47"/>
      <c r="J134" s="122" t="str">
        <f>IF(表四!C134=SUM(表四!D134:I134),"","分项不等于合计数")</f>
        <v/>
      </c>
    </row>
    <row r="135" spans="1:11" ht="20.100000000000001" customHeight="1">
      <c r="A135" s="123" t="s">
        <v>1445</v>
      </c>
      <c r="B135" s="42" t="s">
        <v>1446</v>
      </c>
      <c r="C135" s="121">
        <f>SUM(表二!E785)</f>
        <v>25</v>
      </c>
      <c r="D135" s="47"/>
      <c r="E135" s="47"/>
      <c r="F135" s="47">
        <v>25</v>
      </c>
      <c r="G135" s="47"/>
      <c r="H135" s="47"/>
      <c r="I135" s="47"/>
      <c r="J135" s="122" t="str">
        <f>IF(表四!C135=SUM(表四!D135:I135),"","分项不等于合计数")</f>
        <v/>
      </c>
    </row>
    <row r="136" spans="1:11" ht="20.100000000000001" customHeight="1">
      <c r="A136" s="123" t="s">
        <v>1451</v>
      </c>
      <c r="B136" s="42" t="s">
        <v>1452</v>
      </c>
      <c r="C136" s="121">
        <f>SUM(表二!E788)</f>
        <v>7676</v>
      </c>
      <c r="D136" s="47">
        <v>7676</v>
      </c>
      <c r="E136" s="47"/>
      <c r="F136" s="47"/>
      <c r="G136" s="47"/>
      <c r="H136" s="47"/>
      <c r="I136" s="47"/>
      <c r="J136" s="122" t="str">
        <f>IF(表四!C136=SUM(表四!D136:I136),"","分项不等于合计数")</f>
        <v/>
      </c>
    </row>
    <row r="137" spans="1:11" ht="20.100000000000001" customHeight="1">
      <c r="A137" s="123" t="s">
        <v>1453</v>
      </c>
      <c r="B137" s="42" t="s">
        <v>1454</v>
      </c>
      <c r="C137" s="121">
        <f>SUM(表二!E789)</f>
        <v>0</v>
      </c>
      <c r="D137" s="47"/>
      <c r="E137" s="47"/>
      <c r="F137" s="47"/>
      <c r="G137" s="47"/>
      <c r="H137" s="47"/>
      <c r="I137" s="47"/>
      <c r="J137" s="122" t="str">
        <f>IF(表四!C137=SUM(表四!D137:I137),"","分项不等于合计数")</f>
        <v/>
      </c>
    </row>
    <row r="138" spans="1:11" ht="20.100000000000001" customHeight="1">
      <c r="A138" s="41" t="s">
        <v>1455</v>
      </c>
      <c r="B138" s="42" t="s">
        <v>1456</v>
      </c>
      <c r="C138" s="121">
        <f>SUM(表二!E790)</f>
        <v>270</v>
      </c>
      <c r="D138" s="47">
        <v>270</v>
      </c>
      <c r="E138" s="47"/>
      <c r="F138" s="47"/>
      <c r="G138" s="47"/>
      <c r="H138" s="47"/>
      <c r="I138" s="47"/>
      <c r="J138" s="122" t="str">
        <f>IF(表四!C138=SUM(表四!D138:I138),"","分项不等于合计数")</f>
        <v/>
      </c>
    </row>
    <row r="139" spans="1:11" ht="20.100000000000001" customHeight="1">
      <c r="A139" s="127" t="s">
        <v>1457</v>
      </c>
      <c r="B139" s="120" t="s">
        <v>1458</v>
      </c>
      <c r="C139" s="121">
        <f>SUM(表二!E791)</f>
        <v>41037</v>
      </c>
      <c r="D139" s="121">
        <f t="shared" ref="D139:I139" si="11">SUM(D140:D147)</f>
        <v>26707</v>
      </c>
      <c r="E139" s="121">
        <f t="shared" si="11"/>
        <v>1359</v>
      </c>
      <c r="F139" s="121">
        <f t="shared" si="11"/>
        <v>12971</v>
      </c>
      <c r="G139" s="121">
        <f t="shared" si="11"/>
        <v>0</v>
      </c>
      <c r="H139" s="121">
        <f t="shared" si="11"/>
        <v>0</v>
      </c>
      <c r="I139" s="121">
        <f t="shared" si="11"/>
        <v>0</v>
      </c>
      <c r="J139" s="122" t="str">
        <f>IF(表四!C139=SUM(表四!D139:I139),"","分项不等于合计数")</f>
        <v/>
      </c>
      <c r="K139" s="122" t="str">
        <f>IF(E139=表三!E65,"","表三专项转移支付收入不等于表四专项安排数")</f>
        <v/>
      </c>
    </row>
    <row r="140" spans="1:11" ht="20.100000000000001" customHeight="1">
      <c r="A140" s="123" t="s">
        <v>1459</v>
      </c>
      <c r="B140" s="42" t="s">
        <v>1460</v>
      </c>
      <c r="C140" s="121">
        <f>SUM(表二!E792)</f>
        <v>22838</v>
      </c>
      <c r="D140" s="47">
        <v>13281</v>
      </c>
      <c r="E140" s="47">
        <v>504</v>
      </c>
      <c r="F140" s="47">
        <v>9053</v>
      </c>
      <c r="G140" s="47"/>
      <c r="H140" s="47"/>
      <c r="I140" s="47"/>
      <c r="J140" s="122" t="str">
        <f>IF(表四!C140=SUM(表四!D140:I140),"","分项不等于合计数")</f>
        <v/>
      </c>
    </row>
    <row r="141" spans="1:11" ht="20.100000000000001" customHeight="1">
      <c r="A141" s="123" t="s">
        <v>1507</v>
      </c>
      <c r="B141" s="42" t="s">
        <v>1508</v>
      </c>
      <c r="C141" s="121">
        <f>SUM(表二!E818)</f>
        <v>794</v>
      </c>
      <c r="D141" s="47">
        <v>467</v>
      </c>
      <c r="E141" s="47"/>
      <c r="F141" s="47">
        <v>327</v>
      </c>
      <c r="G141" s="47"/>
      <c r="H141" s="47"/>
      <c r="I141" s="47"/>
      <c r="J141" s="122" t="str">
        <f>IF(表四!C141=SUM(表四!D141:I141),"","分项不等于合计数")</f>
        <v/>
      </c>
    </row>
    <row r="142" spans="1:11" ht="20.100000000000001" customHeight="1">
      <c r="A142" s="123" t="s">
        <v>1547</v>
      </c>
      <c r="B142" s="42" t="s">
        <v>1548</v>
      </c>
      <c r="C142" s="121">
        <f>SUM(表二!E840)</f>
        <v>6250</v>
      </c>
      <c r="D142" s="47">
        <v>2693</v>
      </c>
      <c r="E142" s="47"/>
      <c r="F142" s="47">
        <v>3557</v>
      </c>
      <c r="G142" s="47"/>
      <c r="H142" s="47"/>
      <c r="I142" s="47"/>
      <c r="J142" s="122" t="str">
        <f>IF(表四!C142=SUM(表四!D142:I142),"","分项不等于合计数")</f>
        <v/>
      </c>
    </row>
    <row r="143" spans="1:11" ht="20.100000000000001" customHeight="1">
      <c r="A143" s="123" t="s">
        <v>1599</v>
      </c>
      <c r="B143" s="42" t="s">
        <v>1600</v>
      </c>
      <c r="C143" s="121">
        <f>SUM(表二!E868)</f>
        <v>3966</v>
      </c>
      <c r="D143" s="47">
        <v>3966</v>
      </c>
      <c r="E143" s="47"/>
      <c r="F143" s="47"/>
      <c r="G143" s="47"/>
      <c r="H143" s="47"/>
      <c r="I143" s="47"/>
      <c r="J143" s="122" t="str">
        <f>IF(表四!C143=SUM(表四!D143:I143),"","分项不等于合计数")</f>
        <v/>
      </c>
    </row>
    <row r="144" spans="1:11" ht="20.100000000000001" customHeight="1">
      <c r="A144" s="123" t="s">
        <v>1617</v>
      </c>
      <c r="B144" s="42" t="s">
        <v>1618</v>
      </c>
      <c r="C144" s="121">
        <f>SUM(表二!E879)</f>
        <v>6972</v>
      </c>
      <c r="D144" s="47">
        <v>6300</v>
      </c>
      <c r="E144" s="47">
        <v>672</v>
      </c>
      <c r="F144" s="47"/>
      <c r="G144" s="47"/>
      <c r="H144" s="47"/>
      <c r="I144" s="47"/>
      <c r="J144" s="122" t="str">
        <f>IF(表四!C144=SUM(表四!D144:I144),"","分项不等于合计数")</f>
        <v/>
      </c>
    </row>
    <row r="145" spans="1:11" ht="20.100000000000001" customHeight="1">
      <c r="A145" s="123" t="s">
        <v>1631</v>
      </c>
      <c r="B145" s="42" t="s">
        <v>1632</v>
      </c>
      <c r="C145" s="121">
        <f>SUM(表二!E886)</f>
        <v>201</v>
      </c>
      <c r="D145" s="47"/>
      <c r="E145" s="47">
        <v>183</v>
      </c>
      <c r="F145" s="47">
        <v>18</v>
      </c>
      <c r="G145" s="47"/>
      <c r="H145" s="47"/>
      <c r="I145" s="47"/>
      <c r="J145" s="122" t="str">
        <f>IF(表四!C145=SUM(表四!D145:I145),"","分项不等于合计数")</f>
        <v/>
      </c>
    </row>
    <row r="146" spans="1:11" ht="20.100000000000001" customHeight="1">
      <c r="A146" s="123" t="s">
        <v>1643</v>
      </c>
      <c r="B146" s="42" t="s">
        <v>1644</v>
      </c>
      <c r="C146" s="121">
        <f>SUM(表二!E892)</f>
        <v>16</v>
      </c>
      <c r="D146" s="47"/>
      <c r="E146" s="47"/>
      <c r="F146" s="47">
        <v>16</v>
      </c>
      <c r="G146" s="47"/>
      <c r="H146" s="47"/>
      <c r="I146" s="47"/>
      <c r="J146" s="122" t="str">
        <f>IF(表四!C146=SUM(表四!D146:I146),"","分项不等于合计数")</f>
        <v/>
      </c>
    </row>
    <row r="147" spans="1:11" ht="20.100000000000001" customHeight="1">
      <c r="A147" s="123" t="s">
        <v>1649</v>
      </c>
      <c r="B147" s="42" t="s">
        <v>1650</v>
      </c>
      <c r="C147" s="121">
        <f>SUM(表二!E895)</f>
        <v>0</v>
      </c>
      <c r="D147" s="47"/>
      <c r="E147" s="47"/>
      <c r="F147" s="47"/>
      <c r="G147" s="47"/>
      <c r="H147" s="47"/>
      <c r="I147" s="47"/>
      <c r="J147" s="122" t="str">
        <f>IF(表四!C147=SUM(表四!D147:I147),"","分项不等于合计数")</f>
        <v/>
      </c>
    </row>
    <row r="148" spans="1:11" ht="20.100000000000001" customHeight="1">
      <c r="A148" s="127" t="s">
        <v>1655</v>
      </c>
      <c r="B148" s="120" t="s">
        <v>1656</v>
      </c>
      <c r="C148" s="121">
        <f>SUM(表二!E898)</f>
        <v>4193</v>
      </c>
      <c r="D148" s="121">
        <f t="shared" ref="D148:I148" si="12">SUM(D149:D154)</f>
        <v>3257</v>
      </c>
      <c r="E148" s="121">
        <f t="shared" si="12"/>
        <v>0</v>
      </c>
      <c r="F148" s="121">
        <f t="shared" si="12"/>
        <v>936</v>
      </c>
      <c r="G148" s="121">
        <f t="shared" si="12"/>
        <v>0</v>
      </c>
      <c r="H148" s="121">
        <f t="shared" si="12"/>
        <v>0</v>
      </c>
      <c r="I148" s="121">
        <f t="shared" si="12"/>
        <v>0</v>
      </c>
      <c r="J148" s="122" t="str">
        <f>IF(表四!C148=SUM(表四!D148:I148),"","分项不等于合计数")</f>
        <v/>
      </c>
      <c r="K148" s="122" t="str">
        <f>IF(E148=表三!E66,"","表三专项转移支付收入不等于表四专项安排数")</f>
        <v/>
      </c>
    </row>
    <row r="149" spans="1:11" ht="20.100000000000001" customHeight="1">
      <c r="A149" s="123" t="s">
        <v>1657</v>
      </c>
      <c r="B149" s="42" t="s">
        <v>1658</v>
      </c>
      <c r="C149" s="121">
        <f>SUM(表二!E899)</f>
        <v>3677</v>
      </c>
      <c r="D149" s="47">
        <v>3248</v>
      </c>
      <c r="E149" s="47"/>
      <c r="F149" s="47">
        <v>429</v>
      </c>
      <c r="G149" s="47"/>
      <c r="H149" s="47"/>
      <c r="I149" s="47"/>
      <c r="J149" s="122" t="str">
        <f>IF(表四!C149=SUM(表四!D149:I149),"","分项不等于合计数")</f>
        <v/>
      </c>
    </row>
    <row r="150" spans="1:11" ht="20.100000000000001" customHeight="1">
      <c r="A150" s="123" t="s">
        <v>1698</v>
      </c>
      <c r="B150" s="42" t="s">
        <v>1699</v>
      </c>
      <c r="C150" s="121">
        <f>SUM(表二!E921)</f>
        <v>0</v>
      </c>
      <c r="D150" s="47"/>
      <c r="E150" s="47"/>
      <c r="F150" s="47"/>
      <c r="G150" s="47"/>
      <c r="H150" s="47"/>
      <c r="I150" s="47"/>
      <c r="J150" s="122" t="str">
        <f>IF(表四!C150=SUM(表四!D150:I150),"","分项不等于合计数")</f>
        <v/>
      </c>
    </row>
    <row r="151" spans="1:11" ht="20.100000000000001" customHeight="1">
      <c r="A151" s="123" t="s">
        <v>1715</v>
      </c>
      <c r="B151" s="42" t="s">
        <v>1716</v>
      </c>
      <c r="C151" s="121">
        <f>SUM(表二!E931)</f>
        <v>0</v>
      </c>
      <c r="D151" s="47"/>
      <c r="E151" s="47"/>
      <c r="F151" s="47"/>
      <c r="G151" s="47"/>
      <c r="H151" s="47"/>
      <c r="I151" s="47"/>
      <c r="J151" s="122" t="str">
        <f>IF(表四!C151=SUM(表四!D151:I151),"","分项不等于合计数")</f>
        <v/>
      </c>
    </row>
    <row r="152" spans="1:11" ht="20.100000000000001" customHeight="1">
      <c r="A152" s="123" t="s">
        <v>1732</v>
      </c>
      <c r="B152" s="42" t="s">
        <v>1733</v>
      </c>
      <c r="C152" s="121">
        <f>SUM(表二!E941)</f>
        <v>0</v>
      </c>
      <c r="D152" s="47"/>
      <c r="E152" s="47"/>
      <c r="F152" s="47"/>
      <c r="G152" s="47"/>
      <c r="H152" s="47"/>
      <c r="I152" s="47"/>
      <c r="J152" s="122" t="str">
        <f>IF(表四!C152=SUM(表四!D152:I152),"","分项不等于合计数")</f>
        <v/>
      </c>
    </row>
    <row r="153" spans="1:11" ht="20.100000000000001" customHeight="1">
      <c r="A153" s="123" t="s">
        <v>1742</v>
      </c>
      <c r="B153" s="42" t="s">
        <v>1743</v>
      </c>
      <c r="C153" s="121">
        <f>SUM(表二!E948)</f>
        <v>0</v>
      </c>
      <c r="D153" s="47"/>
      <c r="E153" s="47"/>
      <c r="F153" s="47"/>
      <c r="G153" s="47"/>
      <c r="H153" s="47"/>
      <c r="I153" s="47"/>
      <c r="J153" s="122" t="str">
        <f>IF(表四!C153=SUM(表四!D153:I153),"","分项不等于合计数")</f>
        <v/>
      </c>
    </row>
    <row r="154" spans="1:11" ht="20.100000000000001" customHeight="1">
      <c r="A154" s="123" t="s">
        <v>1752</v>
      </c>
      <c r="B154" s="42" t="s">
        <v>1753</v>
      </c>
      <c r="C154" s="121">
        <f>SUM(表二!E953)</f>
        <v>516</v>
      </c>
      <c r="D154" s="47">
        <v>9</v>
      </c>
      <c r="E154" s="47"/>
      <c r="F154" s="47">
        <v>507</v>
      </c>
      <c r="G154" s="47"/>
      <c r="H154" s="47"/>
      <c r="I154" s="47"/>
      <c r="J154" s="122" t="str">
        <f>IF(表四!C154=SUM(表四!D154:I154),"","分项不等于合计数")</f>
        <v/>
      </c>
    </row>
    <row r="155" spans="1:11" ht="20.100000000000001" customHeight="1">
      <c r="A155" s="127" t="s">
        <v>1758</v>
      </c>
      <c r="B155" s="120" t="s">
        <v>1759</v>
      </c>
      <c r="C155" s="121">
        <f>SUM(表二!E956)</f>
        <v>301</v>
      </c>
      <c r="D155" s="121">
        <f t="shared" ref="D155:I155" si="13">SUM(D156:D162)</f>
        <v>301</v>
      </c>
      <c r="E155" s="121">
        <f t="shared" si="13"/>
        <v>0</v>
      </c>
      <c r="F155" s="121">
        <f t="shared" si="13"/>
        <v>0</v>
      </c>
      <c r="G155" s="121">
        <f t="shared" si="13"/>
        <v>0</v>
      </c>
      <c r="H155" s="121">
        <f t="shared" si="13"/>
        <v>0</v>
      </c>
      <c r="I155" s="121">
        <f t="shared" si="13"/>
        <v>0</v>
      </c>
      <c r="J155" s="122" t="str">
        <f>IF(表四!C155=SUM(表四!D155:I155),"","分项不等于合计数")</f>
        <v/>
      </c>
      <c r="K155" s="122" t="str">
        <f>IF(E155=表三!E67,"","表三专项转移支付收入不等于表四专项安排数")</f>
        <v/>
      </c>
    </row>
    <row r="156" spans="1:11" ht="20.100000000000001" customHeight="1">
      <c r="A156" s="123" t="s">
        <v>1760</v>
      </c>
      <c r="B156" s="42" t="s">
        <v>1761</v>
      </c>
      <c r="C156" s="121">
        <f>SUM(表二!E957)</f>
        <v>0</v>
      </c>
      <c r="D156" s="47"/>
      <c r="E156" s="47"/>
      <c r="F156" s="47"/>
      <c r="G156" s="47"/>
      <c r="H156" s="47"/>
      <c r="I156" s="47"/>
      <c r="J156" s="122" t="str">
        <f>IF(表四!C156=SUM(表四!D156:I156),"","分项不等于合计数")</f>
        <v/>
      </c>
    </row>
    <row r="157" spans="1:11" ht="20.100000000000001" customHeight="1">
      <c r="A157" s="123" t="s">
        <v>1777</v>
      </c>
      <c r="B157" s="42" t="s">
        <v>1778</v>
      </c>
      <c r="C157" s="121">
        <f>SUM(表二!E967)</f>
        <v>118</v>
      </c>
      <c r="D157" s="47">
        <v>118</v>
      </c>
      <c r="E157" s="47"/>
      <c r="F157" s="47"/>
      <c r="G157" s="47"/>
      <c r="H157" s="47"/>
      <c r="I157" s="47"/>
      <c r="J157" s="122" t="str">
        <f>IF(表四!C157=SUM(表四!D157:I157),"","分项不等于合计数")</f>
        <v/>
      </c>
    </row>
    <row r="158" spans="1:11" ht="20.100000000000001" customHeight="1">
      <c r="A158" s="123" t="s">
        <v>1806</v>
      </c>
      <c r="B158" s="42" t="s">
        <v>1807</v>
      </c>
      <c r="C158" s="121">
        <f>SUM(表二!E983)</f>
        <v>0</v>
      </c>
      <c r="D158" s="47"/>
      <c r="E158" s="47"/>
      <c r="F158" s="47"/>
      <c r="G158" s="47"/>
      <c r="H158" s="47"/>
      <c r="I158" s="47"/>
      <c r="J158" s="122" t="str">
        <f>IF(表四!C158=SUM(表四!D158:I158),"","分项不等于合计数")</f>
        <v/>
      </c>
    </row>
    <row r="159" spans="1:11" ht="20.100000000000001" customHeight="1">
      <c r="A159" s="123" t="s">
        <v>1813</v>
      </c>
      <c r="B159" s="42" t="s">
        <v>1814</v>
      </c>
      <c r="C159" s="121">
        <f>SUM(表二!E988)</f>
        <v>0</v>
      </c>
      <c r="D159" s="47"/>
      <c r="E159" s="47"/>
      <c r="F159" s="47"/>
      <c r="G159" s="47"/>
      <c r="H159" s="47"/>
      <c r="I159" s="47"/>
      <c r="J159" s="122" t="str">
        <f>IF(表四!C159=SUM(表四!D159:I159),"","分项不等于合计数")</f>
        <v/>
      </c>
    </row>
    <row r="160" spans="1:11" ht="20.100000000000001" customHeight="1">
      <c r="A160" s="123" t="s">
        <v>1831</v>
      </c>
      <c r="B160" s="42" t="s">
        <v>1832</v>
      </c>
      <c r="C160" s="121">
        <f>SUM(表二!E999)</f>
        <v>0</v>
      </c>
      <c r="D160" s="47"/>
      <c r="E160" s="47"/>
      <c r="F160" s="47"/>
      <c r="G160" s="47"/>
      <c r="H160" s="47"/>
      <c r="I160" s="47"/>
      <c r="J160" s="122" t="str">
        <f>IF(表四!C160=SUM(表四!D160:I160),"","分项不等于合计数")</f>
        <v/>
      </c>
    </row>
    <row r="161" spans="1:11" ht="20.100000000000001" customHeight="1">
      <c r="A161" s="123" t="s">
        <v>1842</v>
      </c>
      <c r="B161" s="42" t="s">
        <v>1843</v>
      </c>
      <c r="C161" s="121">
        <f>SUM(表二!E1006)</f>
        <v>183</v>
      </c>
      <c r="D161" s="47">
        <v>183</v>
      </c>
      <c r="E161" s="47"/>
      <c r="F161" s="47"/>
      <c r="G161" s="47"/>
      <c r="H161" s="47"/>
      <c r="I161" s="47"/>
      <c r="J161" s="122" t="str">
        <f>IF(表四!C161=SUM(表四!D161:I161),"","分项不等于合计数")</f>
        <v/>
      </c>
    </row>
    <row r="162" spans="1:11" ht="20.100000000000001" customHeight="1">
      <c r="A162" s="123" t="s">
        <v>1855</v>
      </c>
      <c r="B162" s="42" t="s">
        <v>1856</v>
      </c>
      <c r="C162" s="121">
        <f>SUM(表二!E1014)</f>
        <v>0</v>
      </c>
      <c r="D162" s="47"/>
      <c r="E162" s="47"/>
      <c r="F162" s="47"/>
      <c r="G162" s="47"/>
      <c r="H162" s="47"/>
      <c r="I162" s="47"/>
      <c r="J162" s="122" t="str">
        <f>IF(表四!C162=SUM(表四!D162:I162),"","分项不等于合计数")</f>
        <v/>
      </c>
    </row>
    <row r="163" spans="1:11" ht="20.100000000000001" customHeight="1">
      <c r="A163" s="127" t="s">
        <v>1867</v>
      </c>
      <c r="B163" s="120" t="s">
        <v>1868</v>
      </c>
      <c r="C163" s="121">
        <f>SUM(表二!E1020)</f>
        <v>285</v>
      </c>
      <c r="D163" s="121">
        <f t="shared" ref="D163:I163" si="14">SUM(D164:D166)</f>
        <v>235</v>
      </c>
      <c r="E163" s="121">
        <f t="shared" si="14"/>
        <v>0</v>
      </c>
      <c r="F163" s="121">
        <f t="shared" si="14"/>
        <v>50</v>
      </c>
      <c r="G163" s="121">
        <f t="shared" si="14"/>
        <v>0</v>
      </c>
      <c r="H163" s="121">
        <f t="shared" si="14"/>
        <v>0</v>
      </c>
      <c r="I163" s="121">
        <f t="shared" si="14"/>
        <v>0</v>
      </c>
      <c r="J163" s="122" t="str">
        <f>IF(表四!C163=SUM(表四!D163:I163),"","分项不等于合计数")</f>
        <v/>
      </c>
      <c r="K163" s="122" t="str">
        <f>IF(E163=表三!E68,"","表三专项转移支付收入不等于表四专项安排数")</f>
        <v/>
      </c>
    </row>
    <row r="164" spans="1:11" ht="20.100000000000001" customHeight="1">
      <c r="A164" s="123" t="s">
        <v>1869</v>
      </c>
      <c r="B164" s="42" t="s">
        <v>1870</v>
      </c>
      <c r="C164" s="121">
        <f>SUM(表二!E1021)</f>
        <v>244</v>
      </c>
      <c r="D164" s="47">
        <v>235</v>
      </c>
      <c r="E164" s="47"/>
      <c r="F164" s="47">
        <v>9</v>
      </c>
      <c r="G164" s="47"/>
      <c r="H164" s="47"/>
      <c r="I164" s="47"/>
      <c r="J164" s="122" t="str">
        <f>IF(表四!C164=SUM(表四!D164:I164),"","分项不等于合计数")</f>
        <v/>
      </c>
    </row>
    <row r="165" spans="1:11" ht="20.100000000000001" customHeight="1">
      <c r="A165" s="123" t="s">
        <v>1885</v>
      </c>
      <c r="B165" s="42" t="s">
        <v>1886</v>
      </c>
      <c r="C165" s="121">
        <f>SUM(表二!E1031)</f>
        <v>9</v>
      </c>
      <c r="D165" s="47"/>
      <c r="E165" s="47"/>
      <c r="F165" s="47">
        <v>9</v>
      </c>
      <c r="G165" s="47"/>
      <c r="H165" s="47"/>
      <c r="I165" s="47"/>
      <c r="J165" s="122" t="str">
        <f>IF(表四!C165=SUM(表四!D165:I165),"","分项不等于合计数")</f>
        <v/>
      </c>
    </row>
    <row r="166" spans="1:11" ht="20.100000000000001" customHeight="1">
      <c r="A166" s="123" t="s">
        <v>1894</v>
      </c>
      <c r="B166" s="42" t="s">
        <v>1895</v>
      </c>
      <c r="C166" s="121">
        <f>SUM(表二!E1037)</f>
        <v>32</v>
      </c>
      <c r="D166" s="47"/>
      <c r="E166" s="47"/>
      <c r="F166" s="47">
        <v>32</v>
      </c>
      <c r="G166" s="47"/>
      <c r="H166" s="47"/>
      <c r="I166" s="47"/>
      <c r="J166" s="122" t="str">
        <f>IF(表四!C166=SUM(表四!D166:I166),"","分项不等于合计数")</f>
        <v/>
      </c>
    </row>
    <row r="167" spans="1:11" ht="20.100000000000001" customHeight="1">
      <c r="A167" s="127" t="s">
        <v>1900</v>
      </c>
      <c r="B167" s="120" t="s">
        <v>1901</v>
      </c>
      <c r="C167" s="121">
        <f>SUM(表二!E1040)</f>
        <v>0</v>
      </c>
      <c r="D167" s="121">
        <f t="shared" ref="D167:I167" si="15">SUM(D168:D172)</f>
        <v>0</v>
      </c>
      <c r="E167" s="121">
        <f t="shared" si="15"/>
        <v>0</v>
      </c>
      <c r="F167" s="121">
        <f t="shared" si="15"/>
        <v>0</v>
      </c>
      <c r="G167" s="121">
        <f t="shared" si="15"/>
        <v>0</v>
      </c>
      <c r="H167" s="121">
        <f t="shared" si="15"/>
        <v>0</v>
      </c>
      <c r="I167" s="121">
        <f t="shared" si="15"/>
        <v>0</v>
      </c>
      <c r="J167" s="122" t="str">
        <f>IF(表四!C167=SUM(表四!D167:I167),"","分项不等于合计数")</f>
        <v/>
      </c>
      <c r="K167" s="122" t="str">
        <f>IF(E167=表三!E69,"","表三专项转移支付收入不等于表四专项安排数")</f>
        <v/>
      </c>
    </row>
    <row r="168" spans="1:11" ht="20.100000000000001" customHeight="1">
      <c r="A168" s="123" t="s">
        <v>1902</v>
      </c>
      <c r="B168" s="42" t="s">
        <v>1903</v>
      </c>
      <c r="C168" s="121">
        <f>SUM(表二!E1041)</f>
        <v>0</v>
      </c>
      <c r="D168" s="47"/>
      <c r="E168" s="47"/>
      <c r="F168" s="47"/>
      <c r="G168" s="47"/>
      <c r="H168" s="47"/>
      <c r="I168" s="47"/>
      <c r="J168" s="122" t="str">
        <f>IF(表四!C168=SUM(表四!D168:I168),"","分项不等于合计数")</f>
        <v/>
      </c>
    </row>
    <row r="169" spans="1:11" ht="20.100000000000001" customHeight="1">
      <c r="A169" s="123" t="s">
        <v>1912</v>
      </c>
      <c r="B169" s="42" t="s">
        <v>1913</v>
      </c>
      <c r="C169" s="121">
        <f>SUM(表二!E1048)</f>
        <v>0</v>
      </c>
      <c r="D169" s="47"/>
      <c r="E169" s="47"/>
      <c r="F169" s="47"/>
      <c r="G169" s="47"/>
      <c r="H169" s="47"/>
      <c r="I169" s="47"/>
      <c r="J169" s="122" t="str">
        <f>IF(表四!C169=SUM(表四!D169:I169),"","分项不等于合计数")</f>
        <v/>
      </c>
    </row>
    <row r="170" spans="1:11" ht="20.100000000000001" customHeight="1">
      <c r="A170" s="123" t="s">
        <v>1932</v>
      </c>
      <c r="B170" s="42" t="s">
        <v>1933</v>
      </c>
      <c r="C170" s="121">
        <f>SUM(表二!E1058)</f>
        <v>0</v>
      </c>
      <c r="D170" s="47"/>
      <c r="E170" s="47"/>
      <c r="F170" s="47"/>
      <c r="G170" s="47"/>
      <c r="H170" s="47"/>
      <c r="I170" s="47"/>
      <c r="J170" s="122" t="str">
        <f>IF(表四!C170=SUM(表四!D170:I170),"","分项不等于合计数")</f>
        <v/>
      </c>
    </row>
    <row r="171" spans="1:11" ht="20.100000000000001" customHeight="1">
      <c r="A171" s="123" t="s">
        <v>1944</v>
      </c>
      <c r="B171" s="42" t="s">
        <v>1945</v>
      </c>
      <c r="C171" s="121">
        <f>SUM(表二!E1064)</f>
        <v>0</v>
      </c>
      <c r="D171" s="47"/>
      <c r="E171" s="47"/>
      <c r="F171" s="47"/>
      <c r="G171" s="47"/>
      <c r="H171" s="47"/>
      <c r="I171" s="47"/>
      <c r="J171" s="122" t="str">
        <f>IF(表四!C171=SUM(表四!D171:I171),"","分项不等于合计数")</f>
        <v/>
      </c>
    </row>
    <row r="172" spans="1:11" ht="20.100000000000001" customHeight="1">
      <c r="A172" s="123" t="s">
        <v>1950</v>
      </c>
      <c r="B172" s="42" t="s">
        <v>1951</v>
      </c>
      <c r="C172" s="121">
        <f>SUM(表二!E1067)</f>
        <v>0</v>
      </c>
      <c r="D172" s="47"/>
      <c r="E172" s="47"/>
      <c r="F172" s="47"/>
      <c r="G172" s="47"/>
      <c r="H172" s="47"/>
      <c r="I172" s="47"/>
      <c r="J172" s="122" t="str">
        <f>IF(表四!C172=SUM(表四!D172:I172),"","分项不等于合计数")</f>
        <v/>
      </c>
    </row>
    <row r="173" spans="1:11" ht="20.100000000000001" customHeight="1">
      <c r="A173" s="127" t="s">
        <v>1956</v>
      </c>
      <c r="B173" s="120" t="s">
        <v>1957</v>
      </c>
      <c r="C173" s="121">
        <f>SUM(表二!E1070)</f>
        <v>0</v>
      </c>
      <c r="D173" s="121">
        <f t="shared" ref="D173:I173" si="16">SUM(D174:D182)</f>
        <v>0</v>
      </c>
      <c r="E173" s="121">
        <f t="shared" si="16"/>
        <v>0</v>
      </c>
      <c r="F173" s="121">
        <f t="shared" si="16"/>
        <v>0</v>
      </c>
      <c r="G173" s="121">
        <f t="shared" si="16"/>
        <v>0</v>
      </c>
      <c r="H173" s="121">
        <f t="shared" si="16"/>
        <v>0</v>
      </c>
      <c r="I173" s="121">
        <f t="shared" si="16"/>
        <v>0</v>
      </c>
      <c r="J173" s="122" t="str">
        <f>IF(表四!C173=SUM(表四!D173:I173),"","分项不等于合计数")</f>
        <v/>
      </c>
      <c r="K173" s="122"/>
    </row>
    <row r="174" spans="1:11" ht="20.100000000000001" customHeight="1">
      <c r="A174" s="123" t="s">
        <v>1958</v>
      </c>
      <c r="B174" s="42" t="s">
        <v>1959</v>
      </c>
      <c r="C174" s="121">
        <f>SUM(表二!E1071)</f>
        <v>0</v>
      </c>
      <c r="D174" s="47"/>
      <c r="E174" s="47"/>
      <c r="F174" s="47"/>
      <c r="G174" s="47"/>
      <c r="H174" s="47"/>
      <c r="I174" s="47"/>
      <c r="J174" s="122" t="str">
        <f>IF(表四!C174=SUM(表四!D174:I174),"","分项不等于合计数")</f>
        <v/>
      </c>
    </row>
    <row r="175" spans="1:11" ht="20.100000000000001" customHeight="1">
      <c r="A175" s="123" t="s">
        <v>1960</v>
      </c>
      <c r="B175" s="42" t="s">
        <v>1961</v>
      </c>
      <c r="C175" s="121">
        <f>SUM(表二!E1072)</f>
        <v>0</v>
      </c>
      <c r="D175" s="47"/>
      <c r="E175" s="47"/>
      <c r="F175" s="47"/>
      <c r="G175" s="47"/>
      <c r="H175" s="47"/>
      <c r="I175" s="47"/>
      <c r="J175" s="122" t="str">
        <f>IF(表四!C175=SUM(表四!D175:I175),"","分项不等于合计数")</f>
        <v/>
      </c>
    </row>
    <row r="176" spans="1:11" ht="20.100000000000001" customHeight="1">
      <c r="A176" s="123" t="s">
        <v>1962</v>
      </c>
      <c r="B176" s="42" t="s">
        <v>1963</v>
      </c>
      <c r="C176" s="121">
        <f>SUM(表二!E1073)</f>
        <v>0</v>
      </c>
      <c r="D176" s="47"/>
      <c r="E176" s="47"/>
      <c r="F176" s="47"/>
      <c r="G176" s="47"/>
      <c r="H176" s="47"/>
      <c r="I176" s="47"/>
      <c r="J176" s="122" t="str">
        <f>IF(表四!C176=SUM(表四!D176:I176),"","分项不等于合计数")</f>
        <v/>
      </c>
    </row>
    <row r="177" spans="1:11" ht="20.100000000000001" customHeight="1">
      <c r="A177" s="123" t="s">
        <v>1964</v>
      </c>
      <c r="B177" s="42" t="s">
        <v>1965</v>
      </c>
      <c r="C177" s="121">
        <f>SUM(表二!E1074)</f>
        <v>0</v>
      </c>
      <c r="D177" s="47"/>
      <c r="E177" s="47"/>
      <c r="F177" s="47"/>
      <c r="G177" s="47"/>
      <c r="H177" s="47"/>
      <c r="I177" s="47"/>
      <c r="J177" s="122" t="str">
        <f>IF(表四!C177=SUM(表四!D177:I177),"","分项不等于合计数")</f>
        <v/>
      </c>
    </row>
    <row r="178" spans="1:11" ht="20.100000000000001" customHeight="1">
      <c r="A178" s="123" t="s">
        <v>1966</v>
      </c>
      <c r="B178" s="42" t="s">
        <v>1967</v>
      </c>
      <c r="C178" s="121">
        <f>SUM(表二!E1075)</f>
        <v>0</v>
      </c>
      <c r="D178" s="47"/>
      <c r="E178" s="47"/>
      <c r="F178" s="47"/>
      <c r="G178" s="47"/>
      <c r="H178" s="47"/>
      <c r="I178" s="47"/>
      <c r="J178" s="122" t="str">
        <f>IF(表四!C178=SUM(表四!D178:I178),"","分项不等于合计数")</f>
        <v/>
      </c>
    </row>
    <row r="179" spans="1:11" ht="20.100000000000001" customHeight="1">
      <c r="A179" s="123" t="s">
        <v>1968</v>
      </c>
      <c r="B179" s="42" t="s">
        <v>1460</v>
      </c>
      <c r="C179" s="121">
        <f>SUM(表二!E1076)</f>
        <v>0</v>
      </c>
      <c r="D179" s="47"/>
      <c r="E179" s="47"/>
      <c r="F179" s="47"/>
      <c r="G179" s="47"/>
      <c r="H179" s="47"/>
      <c r="I179" s="47"/>
      <c r="J179" s="122" t="str">
        <f>IF(表四!C179=SUM(表四!D179:I179),"","分项不等于合计数")</f>
        <v/>
      </c>
    </row>
    <row r="180" spans="1:11" ht="20.100000000000001" customHeight="1">
      <c r="A180" s="123" t="s">
        <v>1969</v>
      </c>
      <c r="B180" s="42" t="s">
        <v>1970</v>
      </c>
      <c r="C180" s="121">
        <f>SUM(表二!E1077)</f>
        <v>0</v>
      </c>
      <c r="D180" s="47"/>
      <c r="E180" s="47"/>
      <c r="F180" s="47"/>
      <c r="G180" s="47"/>
      <c r="H180" s="47"/>
      <c r="I180" s="47"/>
      <c r="J180" s="122" t="str">
        <f>IF(表四!C180=SUM(表四!D180:I180),"","分项不等于合计数")</f>
        <v/>
      </c>
    </row>
    <row r="181" spans="1:11" ht="20.100000000000001" customHeight="1">
      <c r="A181" s="123" t="s">
        <v>1971</v>
      </c>
      <c r="B181" s="42" t="s">
        <v>1972</v>
      </c>
      <c r="C181" s="121">
        <f>SUM(表二!E1078)</f>
        <v>0</v>
      </c>
      <c r="D181" s="47"/>
      <c r="E181" s="47"/>
      <c r="F181" s="47"/>
      <c r="G181" s="47"/>
      <c r="H181" s="47"/>
      <c r="I181" s="47"/>
      <c r="J181" s="122" t="str">
        <f>IF(表四!C181=SUM(表四!D181:I181),"","分项不等于合计数")</f>
        <v/>
      </c>
    </row>
    <row r="182" spans="1:11" ht="20.100000000000001" customHeight="1">
      <c r="A182" s="123" t="s">
        <v>1973</v>
      </c>
      <c r="B182" s="42" t="s">
        <v>1974</v>
      </c>
      <c r="C182" s="121">
        <f>SUM(表二!E1079)</f>
        <v>0</v>
      </c>
      <c r="D182" s="47"/>
      <c r="E182" s="47"/>
      <c r="F182" s="47"/>
      <c r="G182" s="47"/>
      <c r="H182" s="47"/>
      <c r="I182" s="47"/>
      <c r="J182" s="122" t="str">
        <f>IF(表四!C182=SUM(表四!D182:I182),"","分项不等于合计数")</f>
        <v/>
      </c>
    </row>
    <row r="183" spans="1:11" ht="20.100000000000001" customHeight="1">
      <c r="A183" s="127" t="s">
        <v>1975</v>
      </c>
      <c r="B183" s="120" t="s">
        <v>1976</v>
      </c>
      <c r="C183" s="121">
        <f>SUM(表二!E1080)</f>
        <v>1256</v>
      </c>
      <c r="D183" s="121">
        <f t="shared" ref="D183:I183" si="17">SUM(D184:D186)</f>
        <v>1256</v>
      </c>
      <c r="E183" s="121">
        <f t="shared" si="17"/>
        <v>0</v>
      </c>
      <c r="F183" s="121">
        <f t="shared" si="17"/>
        <v>0</v>
      </c>
      <c r="G183" s="121">
        <f t="shared" si="17"/>
        <v>0</v>
      </c>
      <c r="H183" s="121">
        <f t="shared" si="17"/>
        <v>0</v>
      </c>
      <c r="I183" s="121">
        <f t="shared" si="17"/>
        <v>0</v>
      </c>
      <c r="J183" s="122" t="str">
        <f>IF(表四!C183=SUM(表四!D183:I183),"","分项不等于合计数")</f>
        <v/>
      </c>
      <c r="K183" s="122" t="str">
        <f>IF(E183=表三!E70,"","表三专项转移支付收入不等于表四专项安排数")</f>
        <v/>
      </c>
    </row>
    <row r="184" spans="1:11" ht="20.100000000000001" customHeight="1">
      <c r="A184" s="123" t="s">
        <v>1977</v>
      </c>
      <c r="B184" s="42" t="s">
        <v>1978</v>
      </c>
      <c r="C184" s="121">
        <f>SUM(表二!E1081)</f>
        <v>1256</v>
      </c>
      <c r="D184" s="47">
        <v>1256</v>
      </c>
      <c r="E184" s="47"/>
      <c r="F184" s="47"/>
      <c r="G184" s="47"/>
      <c r="H184" s="47"/>
      <c r="I184" s="47"/>
      <c r="J184" s="122" t="str">
        <f>IF(表四!C184=SUM(表四!D184:I184),"","分项不等于合计数")</f>
        <v/>
      </c>
    </row>
    <row r="185" spans="1:11" ht="20.100000000000001" customHeight="1">
      <c r="A185" s="123" t="s">
        <v>2027</v>
      </c>
      <c r="B185" s="42" t="s">
        <v>2028</v>
      </c>
      <c r="C185" s="121">
        <f>SUM(表二!E1108)</f>
        <v>0</v>
      </c>
      <c r="D185" s="47"/>
      <c r="E185" s="47"/>
      <c r="F185" s="47"/>
      <c r="G185" s="47"/>
      <c r="H185" s="47"/>
      <c r="I185" s="47"/>
      <c r="J185" s="122" t="str">
        <f>IF(表四!C185=SUM(表四!D185:I185),"","分项不等于合计数")</f>
        <v/>
      </c>
    </row>
    <row r="186" spans="1:11" ht="20.100000000000001" customHeight="1">
      <c r="A186" s="123" t="s">
        <v>2054</v>
      </c>
      <c r="B186" s="42" t="s">
        <v>2055</v>
      </c>
      <c r="C186" s="121">
        <f>SUM(表二!E1123)</f>
        <v>0</v>
      </c>
      <c r="D186" s="47"/>
      <c r="E186" s="47"/>
      <c r="F186" s="47"/>
      <c r="G186" s="47"/>
      <c r="H186" s="47"/>
      <c r="I186" s="47"/>
      <c r="J186" s="122" t="str">
        <f>IF(表四!C186=SUM(表四!D186:I186),"","分项不等于合计数")</f>
        <v/>
      </c>
    </row>
    <row r="187" spans="1:11" ht="20.100000000000001" customHeight="1">
      <c r="A187" s="127" t="s">
        <v>2056</v>
      </c>
      <c r="B187" s="120" t="s">
        <v>2057</v>
      </c>
      <c r="C187" s="121">
        <f>SUM(表二!E1124)</f>
        <v>8652</v>
      </c>
      <c r="D187" s="121">
        <f t="shared" ref="D187:I187" si="18">SUM(D188:D190)</f>
        <v>7354</v>
      </c>
      <c r="E187" s="121">
        <f t="shared" si="18"/>
        <v>0</v>
      </c>
      <c r="F187" s="121">
        <f t="shared" si="18"/>
        <v>1298</v>
      </c>
      <c r="G187" s="121">
        <f t="shared" si="18"/>
        <v>0</v>
      </c>
      <c r="H187" s="121">
        <f t="shared" si="18"/>
        <v>0</v>
      </c>
      <c r="I187" s="121">
        <f t="shared" si="18"/>
        <v>0</v>
      </c>
      <c r="J187" s="122" t="str">
        <f>IF(表四!C187=SUM(表四!D187:I187),"","分项不等于合计数")</f>
        <v/>
      </c>
      <c r="K187" s="122" t="str">
        <f>IF(E187=表三!E71,"","表三专项转移支付收入不等于表四专项安排数")</f>
        <v/>
      </c>
    </row>
    <row r="188" spans="1:11" ht="20.100000000000001" customHeight="1">
      <c r="A188" s="123" t="s">
        <v>2058</v>
      </c>
      <c r="B188" s="42" t="s">
        <v>2059</v>
      </c>
      <c r="C188" s="121">
        <f>SUM(表二!E1125)</f>
        <v>1353</v>
      </c>
      <c r="D188" s="47">
        <v>55</v>
      </c>
      <c r="E188" s="47"/>
      <c r="F188" s="47">
        <v>1298</v>
      </c>
      <c r="G188" s="47"/>
      <c r="H188" s="47"/>
      <c r="I188" s="47"/>
      <c r="J188" s="122" t="str">
        <f>IF(表四!C188=SUM(表四!D188:I188),"","分项不等于合计数")</f>
        <v/>
      </c>
    </row>
    <row r="189" spans="1:11" ht="20.100000000000001" customHeight="1">
      <c r="A189" s="123" t="s">
        <v>2080</v>
      </c>
      <c r="B189" s="42" t="s">
        <v>2081</v>
      </c>
      <c r="C189" s="121">
        <f>SUM(表二!E1136)</f>
        <v>7299</v>
      </c>
      <c r="D189" s="47">
        <v>7299</v>
      </c>
      <c r="E189" s="47"/>
      <c r="F189" s="47"/>
      <c r="G189" s="47"/>
      <c r="H189" s="47"/>
      <c r="I189" s="47"/>
      <c r="J189" s="122" t="str">
        <f>IF(表四!C189=SUM(表四!D189:I189),"","分项不等于合计数")</f>
        <v/>
      </c>
    </row>
    <row r="190" spans="1:11" ht="20.100000000000001" customHeight="1">
      <c r="A190" s="123" t="s">
        <v>2088</v>
      </c>
      <c r="B190" s="42" t="s">
        <v>2089</v>
      </c>
      <c r="C190" s="121">
        <f>SUM(表二!E1140)</f>
        <v>0</v>
      </c>
      <c r="D190" s="47"/>
      <c r="E190" s="47"/>
      <c r="F190" s="47"/>
      <c r="G190" s="47"/>
      <c r="H190" s="47"/>
      <c r="I190" s="47"/>
      <c r="J190" s="122" t="str">
        <f>IF(表四!C190=SUM(表四!D190:I190),"","分项不等于合计数")</f>
        <v/>
      </c>
    </row>
    <row r="191" spans="1:11" ht="20.100000000000001" customHeight="1">
      <c r="A191" s="127" t="s">
        <v>2096</v>
      </c>
      <c r="B191" s="120" t="s">
        <v>2097</v>
      </c>
      <c r="C191" s="121">
        <f>SUM(表二!E1144)</f>
        <v>277</v>
      </c>
      <c r="D191" s="121">
        <f t="shared" ref="D191:I191" si="19">SUM(D192:D195)</f>
        <v>277</v>
      </c>
      <c r="E191" s="121">
        <f t="shared" si="19"/>
        <v>0</v>
      </c>
      <c r="F191" s="121">
        <f t="shared" si="19"/>
        <v>0</v>
      </c>
      <c r="G191" s="121">
        <f t="shared" si="19"/>
        <v>0</v>
      </c>
      <c r="H191" s="121">
        <f t="shared" si="19"/>
        <v>0</v>
      </c>
      <c r="I191" s="121">
        <f t="shared" si="19"/>
        <v>0</v>
      </c>
      <c r="J191" s="122" t="str">
        <f>IF(表四!C191=SUM(表四!D191:I191),"","分项不等于合计数")</f>
        <v/>
      </c>
      <c r="K191" s="122" t="str">
        <f>IF(E191=表三!E72,"","表三专项转移支付收入不等于表四专项安排数")</f>
        <v/>
      </c>
    </row>
    <row r="192" spans="1:11" ht="20.100000000000001" customHeight="1">
      <c r="A192" s="123" t="s">
        <v>2098</v>
      </c>
      <c r="B192" s="42" t="s">
        <v>2099</v>
      </c>
      <c r="C192" s="121">
        <f>SUM(表二!E1145)</f>
        <v>277</v>
      </c>
      <c r="D192" s="47">
        <v>277</v>
      </c>
      <c r="E192" s="47"/>
      <c r="F192" s="47"/>
      <c r="G192" s="47"/>
      <c r="H192" s="47"/>
      <c r="I192" s="47"/>
      <c r="J192" s="122" t="str">
        <f>IF(表四!C192=SUM(表四!D192:I192),"","分项不等于合计数")</f>
        <v/>
      </c>
    </row>
    <row r="193" spans="1:11" ht="20.100000000000001" customHeight="1">
      <c r="A193" s="123" t="s">
        <v>2130</v>
      </c>
      <c r="B193" s="42" t="s">
        <v>2131</v>
      </c>
      <c r="C193" s="121">
        <f>SUM(表二!E1163)</f>
        <v>0</v>
      </c>
      <c r="D193" s="47"/>
      <c r="E193" s="47"/>
      <c r="F193" s="47"/>
      <c r="G193" s="47"/>
      <c r="H193" s="47"/>
      <c r="I193" s="47"/>
      <c r="J193" s="122" t="str">
        <f>IF(表四!C193=SUM(表四!D193:I193),"","分项不等于合计数")</f>
        <v/>
      </c>
    </row>
    <row r="194" spans="1:11" ht="20.100000000000001" customHeight="1">
      <c r="A194" s="123" t="s">
        <v>2142</v>
      </c>
      <c r="B194" s="42" t="s">
        <v>2143</v>
      </c>
      <c r="C194" s="121">
        <f>SUM(表二!E1169)</f>
        <v>0</v>
      </c>
      <c r="D194" s="47"/>
      <c r="E194" s="47"/>
      <c r="F194" s="47"/>
      <c r="G194" s="47"/>
      <c r="H194" s="47"/>
      <c r="I194" s="47"/>
      <c r="J194" s="122" t="str">
        <f>IF(表四!C194=SUM(表四!D194:I194),"","分项不等于合计数")</f>
        <v/>
      </c>
    </row>
    <row r="195" spans="1:11" ht="20.100000000000001" customHeight="1">
      <c r="A195" s="123" t="s">
        <v>2154</v>
      </c>
      <c r="B195" s="42" t="s">
        <v>2155</v>
      </c>
      <c r="C195" s="121">
        <f>SUM(表二!E1175)</f>
        <v>0</v>
      </c>
      <c r="D195" s="47"/>
      <c r="E195" s="47"/>
      <c r="F195" s="47"/>
      <c r="G195" s="47"/>
      <c r="H195" s="47"/>
      <c r="I195" s="47"/>
      <c r="J195" s="122" t="str">
        <f>IF(表四!C195=SUM(表四!D195:I195),"","分项不等于合计数")</f>
        <v/>
      </c>
    </row>
    <row r="196" spans="1:11" ht="20.100000000000001" customHeight="1">
      <c r="A196" s="127" t="s">
        <v>2180</v>
      </c>
      <c r="B196" s="120" t="s">
        <v>2181</v>
      </c>
      <c r="C196" s="121">
        <f>SUM(表二!E1188)</f>
        <v>2079</v>
      </c>
      <c r="D196" s="121">
        <f t="shared" ref="D196:I196" si="20">SUM(D197:D203)</f>
        <v>1965</v>
      </c>
      <c r="E196" s="121">
        <f t="shared" si="20"/>
        <v>0</v>
      </c>
      <c r="F196" s="121">
        <f t="shared" si="20"/>
        <v>114</v>
      </c>
      <c r="G196" s="121">
        <f t="shared" si="20"/>
        <v>0</v>
      </c>
      <c r="H196" s="121">
        <f t="shared" si="20"/>
        <v>0</v>
      </c>
      <c r="I196" s="121">
        <f t="shared" si="20"/>
        <v>0</v>
      </c>
      <c r="J196" s="122" t="str">
        <f>IF(表四!C196=SUM(表四!D196:I196),"","分项不等于合计数")</f>
        <v/>
      </c>
      <c r="K196" s="122" t="str">
        <f>IF(E196=表三!E73,"","表三专项转移支付收入不等于表四专项安排数")</f>
        <v/>
      </c>
    </row>
    <row r="197" spans="1:11" ht="20.100000000000001" customHeight="1">
      <c r="A197" s="123" t="s">
        <v>2182</v>
      </c>
      <c r="B197" s="42" t="s">
        <v>2183</v>
      </c>
      <c r="C197" s="121">
        <f>SUM(表二!E1189)</f>
        <v>513</v>
      </c>
      <c r="D197" s="47">
        <v>499</v>
      </c>
      <c r="E197" s="47"/>
      <c r="F197" s="47">
        <v>14</v>
      </c>
      <c r="G197" s="47"/>
      <c r="H197" s="47"/>
      <c r="I197" s="47"/>
      <c r="J197" s="122" t="str">
        <f>IF(表四!C197=SUM(表四!D197:I197),"","分项不等于合计数")</f>
        <v/>
      </c>
    </row>
    <row r="198" spans="1:11" ht="20.100000000000001" customHeight="1">
      <c r="A198" s="123" t="s">
        <v>2200</v>
      </c>
      <c r="B198" s="42" t="s">
        <v>2201</v>
      </c>
      <c r="C198" s="121">
        <f>SUM(表二!E1200)</f>
        <v>1466</v>
      </c>
      <c r="D198" s="47">
        <v>1466</v>
      </c>
      <c r="E198" s="47"/>
      <c r="F198" s="47"/>
      <c r="G198" s="47"/>
      <c r="H198" s="47"/>
      <c r="I198" s="47"/>
      <c r="J198" s="122" t="str">
        <f>IF(表四!C198=SUM(表四!D198:I198),"","分项不等于合计数")</f>
        <v/>
      </c>
    </row>
    <row r="199" spans="1:11" ht="20.100000000000001" customHeight="1">
      <c r="A199" s="123" t="s">
        <v>2209</v>
      </c>
      <c r="B199" s="42" t="s">
        <v>2210</v>
      </c>
      <c r="C199" s="121">
        <f>SUM(表二!E1206)</f>
        <v>0</v>
      </c>
      <c r="D199" s="47"/>
      <c r="E199" s="47"/>
      <c r="F199" s="47"/>
      <c r="G199" s="47"/>
      <c r="H199" s="47"/>
      <c r="I199" s="47"/>
      <c r="J199" s="122" t="str">
        <f>IF(表四!C199=SUM(表四!D199:I199),"","分项不等于合计数")</f>
        <v/>
      </c>
    </row>
    <row r="200" spans="1:11" ht="20.100000000000001" customHeight="1">
      <c r="A200" s="123" t="s">
        <v>2221</v>
      </c>
      <c r="B200" s="42" t="s">
        <v>2222</v>
      </c>
      <c r="C200" s="121">
        <f>SUM(表二!E1214)</f>
        <v>0</v>
      </c>
      <c r="D200" s="47"/>
      <c r="E200" s="47"/>
      <c r="F200" s="47"/>
      <c r="G200" s="47"/>
      <c r="H200" s="47"/>
      <c r="I200" s="47"/>
      <c r="J200" s="122" t="str">
        <f>IF(表四!C200=SUM(表四!D200:I200),"","分项不等于合计数")</f>
        <v/>
      </c>
    </row>
    <row r="201" spans="1:11" ht="20.100000000000001" customHeight="1">
      <c r="A201" s="123" t="s">
        <v>2244</v>
      </c>
      <c r="B201" s="42" t="s">
        <v>2245</v>
      </c>
      <c r="C201" s="121">
        <f>SUM(表二!E1227)</f>
        <v>0</v>
      </c>
      <c r="D201" s="47"/>
      <c r="E201" s="47"/>
      <c r="F201" s="47"/>
      <c r="G201" s="47"/>
      <c r="H201" s="47"/>
      <c r="I201" s="47"/>
      <c r="J201" s="122" t="str">
        <f>IF(表四!C201=SUM(表四!D201:I201),"","分项不等于合计数")</f>
        <v/>
      </c>
    </row>
    <row r="202" spans="1:11" ht="20.100000000000001" customHeight="1">
      <c r="A202" s="123" t="s">
        <v>2252</v>
      </c>
      <c r="B202" s="42" t="s">
        <v>2253</v>
      </c>
      <c r="C202" s="121">
        <f>SUM(表二!E1231)</f>
        <v>100</v>
      </c>
      <c r="D202" s="47"/>
      <c r="E202" s="47"/>
      <c r="F202" s="47">
        <v>100</v>
      </c>
      <c r="G202" s="47"/>
      <c r="H202" s="47"/>
      <c r="I202" s="47"/>
      <c r="J202" s="122" t="str">
        <f>IF(表四!C202=SUM(表四!D202:I202),"","分项不等于合计数")</f>
        <v/>
      </c>
    </row>
    <row r="203" spans="1:11" ht="20.100000000000001" customHeight="1">
      <c r="A203" s="123" t="s">
        <v>2260</v>
      </c>
      <c r="B203" s="42" t="s">
        <v>2261</v>
      </c>
      <c r="C203" s="121">
        <f>SUM(表二!E1235)</f>
        <v>0</v>
      </c>
      <c r="D203" s="47"/>
      <c r="E203" s="47"/>
      <c r="F203" s="47"/>
      <c r="G203" s="47"/>
      <c r="H203" s="47"/>
      <c r="I203" s="47"/>
      <c r="J203" s="122" t="str">
        <f>IF(表四!C203=SUM(表四!D203:I203),"","分项不等于合计数")</f>
        <v/>
      </c>
    </row>
    <row r="204" spans="1:11" ht="20.100000000000001" customHeight="1">
      <c r="A204" s="128" t="s">
        <v>2262</v>
      </c>
      <c r="B204" s="129" t="s">
        <v>2263</v>
      </c>
      <c r="C204" s="121">
        <f>SUM(表二!E1236)</f>
        <v>3000</v>
      </c>
      <c r="D204" s="130">
        <v>3000</v>
      </c>
      <c r="E204" s="130"/>
      <c r="F204" s="130"/>
      <c r="G204" s="130"/>
      <c r="H204" s="130"/>
      <c r="I204" s="130"/>
      <c r="J204" s="122" t="str">
        <f>IF(表四!C204=SUM(表四!D204:I204),"","分项不等于合计数")</f>
        <v/>
      </c>
    </row>
    <row r="205" spans="1:11" ht="20.100000000000001" customHeight="1">
      <c r="A205" s="127" t="s">
        <v>2264</v>
      </c>
      <c r="B205" s="120" t="s">
        <v>2265</v>
      </c>
      <c r="C205" s="121">
        <f>SUM(表二!E1237)</f>
        <v>139</v>
      </c>
      <c r="D205" s="121">
        <f t="shared" ref="D205:I205" si="21">SUM(D206:D207)</f>
        <v>139</v>
      </c>
      <c r="E205" s="121">
        <f t="shared" si="21"/>
        <v>0</v>
      </c>
      <c r="F205" s="121">
        <f t="shared" si="21"/>
        <v>0</v>
      </c>
      <c r="G205" s="121">
        <f t="shared" si="21"/>
        <v>0</v>
      </c>
      <c r="H205" s="121">
        <f t="shared" si="21"/>
        <v>0</v>
      </c>
      <c r="I205" s="121">
        <f t="shared" si="21"/>
        <v>0</v>
      </c>
      <c r="J205" s="122" t="str">
        <f>IF(表四!C205=SUM(表四!D205:I205),"","分项不等于合计数")</f>
        <v/>
      </c>
      <c r="K205" s="122" t="str">
        <f>IF(E205=表三!E74,"","表三专项转移支付收入不等于表四专项安排数")</f>
        <v/>
      </c>
    </row>
    <row r="206" spans="1:11" ht="20.100000000000001" customHeight="1">
      <c r="A206" s="123" t="s">
        <v>2266</v>
      </c>
      <c r="B206" s="42" t="s">
        <v>2504</v>
      </c>
      <c r="C206" s="121">
        <f>SUM(表二!E1238)</f>
        <v>0</v>
      </c>
      <c r="D206" s="47"/>
      <c r="E206" s="47"/>
      <c r="F206" s="47"/>
      <c r="G206" s="47"/>
      <c r="H206" s="47"/>
      <c r="I206" s="47"/>
      <c r="J206" s="122" t="str">
        <f>IF(表四!C206=SUM(表四!D206:I206),"","分项不等于合计数")</f>
        <v/>
      </c>
    </row>
    <row r="207" spans="1:11" ht="20.100000000000001" customHeight="1">
      <c r="A207" s="123" t="s">
        <v>2268</v>
      </c>
      <c r="B207" s="42" t="s">
        <v>2505</v>
      </c>
      <c r="C207" s="121">
        <f>SUM(表二!E1239)</f>
        <v>139</v>
      </c>
      <c r="D207" s="47">
        <v>139</v>
      </c>
      <c r="E207" s="47"/>
      <c r="F207" s="47"/>
      <c r="G207" s="47"/>
      <c r="H207" s="47"/>
      <c r="I207" s="47"/>
      <c r="J207" s="122" t="str">
        <f>IF(表四!C207=SUM(表四!D207:I207),"","分项不等于合计数")</f>
        <v/>
      </c>
    </row>
    <row r="208" spans="1:11" ht="20.100000000000001" customHeight="1">
      <c r="A208" s="127" t="s">
        <v>2269</v>
      </c>
      <c r="B208" s="120" t="s">
        <v>2270</v>
      </c>
      <c r="C208" s="121">
        <f>SUM(表二!E1240)</f>
        <v>2000</v>
      </c>
      <c r="D208" s="121">
        <f t="shared" ref="D208:I208" si="22">SUM(D209)</f>
        <v>2000</v>
      </c>
      <c r="E208" s="121">
        <f t="shared" si="22"/>
        <v>0</v>
      </c>
      <c r="F208" s="121">
        <f t="shared" si="22"/>
        <v>0</v>
      </c>
      <c r="G208" s="121">
        <f t="shared" si="22"/>
        <v>0</v>
      </c>
      <c r="H208" s="121">
        <f t="shared" si="22"/>
        <v>0</v>
      </c>
      <c r="I208" s="121">
        <f t="shared" si="22"/>
        <v>0</v>
      </c>
      <c r="J208" s="122" t="str">
        <f>IF(表四!C208=SUM(表四!D208:I208),"","分项不等于合计数")</f>
        <v/>
      </c>
    </row>
    <row r="209" spans="1:10" ht="20.100000000000001" customHeight="1">
      <c r="A209" s="123" t="s">
        <v>2271</v>
      </c>
      <c r="B209" s="42" t="s">
        <v>2506</v>
      </c>
      <c r="C209" s="121">
        <f>SUM(表二!E1241)</f>
        <v>2000</v>
      </c>
      <c r="D209" s="47">
        <v>2000</v>
      </c>
      <c r="E209" s="47"/>
      <c r="F209" s="47"/>
      <c r="G209" s="47"/>
      <c r="H209" s="47"/>
      <c r="I209" s="47"/>
      <c r="J209" s="122" t="str">
        <f>IF(表四!C209=SUM(表四!D209:I209),"","分项不等于合计数")</f>
        <v/>
      </c>
    </row>
    <row r="210" spans="1:10" ht="20.100000000000001" customHeight="1">
      <c r="A210" s="128" t="s">
        <v>2281</v>
      </c>
      <c r="B210" s="129" t="s">
        <v>2282</v>
      </c>
      <c r="C210" s="121">
        <f>SUM(表二!E1246)</f>
        <v>0</v>
      </c>
      <c r="D210" s="130"/>
      <c r="E210" s="130"/>
      <c r="F210" s="130"/>
      <c r="G210" s="130"/>
      <c r="H210" s="130"/>
      <c r="I210" s="130"/>
      <c r="J210" s="122" t="str">
        <f>IF(表四!C210=SUM(表四!D210:I210),"","分项不等于合计数")</f>
        <v/>
      </c>
    </row>
    <row r="211" spans="1:10" s="8" customFormat="1" ht="20.100000000000001" customHeight="1">
      <c r="A211" s="131"/>
      <c r="B211" s="129"/>
      <c r="C211" s="130"/>
      <c r="D211" s="130"/>
      <c r="E211" s="130"/>
      <c r="F211" s="130"/>
      <c r="G211" s="130"/>
      <c r="H211" s="130"/>
      <c r="I211" s="130"/>
    </row>
    <row r="212" spans="1:10" s="8" customFormat="1" ht="20.100000000000001" customHeight="1">
      <c r="A212" s="131"/>
      <c r="B212" s="129"/>
      <c r="C212" s="130"/>
      <c r="D212" s="130"/>
      <c r="E212" s="130"/>
      <c r="F212" s="130"/>
      <c r="G212" s="130"/>
      <c r="H212" s="130"/>
      <c r="I212" s="130"/>
    </row>
    <row r="213" spans="1:10" s="8" customFormat="1" ht="20.100000000000001" customHeight="1">
      <c r="A213" s="131"/>
      <c r="B213" s="129"/>
      <c r="C213" s="130"/>
      <c r="D213" s="130"/>
      <c r="E213" s="130"/>
      <c r="F213" s="130"/>
      <c r="G213" s="130"/>
      <c r="H213" s="130"/>
      <c r="I213" s="130"/>
    </row>
    <row r="214" spans="1:10" s="8" customFormat="1" ht="20.100000000000001" customHeight="1">
      <c r="A214" s="131"/>
      <c r="B214" s="129"/>
      <c r="C214" s="130"/>
      <c r="D214" s="130"/>
      <c r="E214" s="130"/>
      <c r="F214" s="130"/>
      <c r="G214" s="130"/>
      <c r="H214" s="130"/>
      <c r="I214" s="130"/>
    </row>
    <row r="215" spans="1:10" s="8" customFormat="1" ht="20.100000000000001" customHeight="1">
      <c r="A215" s="131"/>
      <c r="B215" s="129"/>
      <c r="C215" s="130"/>
      <c r="D215" s="130"/>
      <c r="E215" s="130"/>
      <c r="F215" s="130"/>
      <c r="G215" s="130"/>
      <c r="H215" s="130"/>
      <c r="I215" s="130"/>
    </row>
    <row r="216" spans="1:10" s="8" customFormat="1" ht="20.100000000000001" customHeight="1">
      <c r="A216" s="131"/>
      <c r="B216" s="129"/>
      <c r="C216" s="130"/>
      <c r="D216" s="130"/>
      <c r="E216" s="130"/>
      <c r="F216" s="130"/>
      <c r="G216" s="130"/>
      <c r="H216" s="130"/>
      <c r="I216" s="130"/>
    </row>
    <row r="217" spans="1:10" s="8" customFormat="1" ht="20.100000000000001" customHeight="1">
      <c r="A217" s="131"/>
      <c r="B217" s="129"/>
      <c r="C217" s="130"/>
      <c r="D217" s="130"/>
      <c r="E217" s="130"/>
      <c r="F217" s="130"/>
      <c r="G217" s="130"/>
      <c r="H217" s="130"/>
      <c r="I217" s="130"/>
    </row>
    <row r="218" spans="1:10" s="8" customFormat="1" ht="20.100000000000001" customHeight="1">
      <c r="A218" s="131"/>
      <c r="B218" s="129"/>
      <c r="C218" s="130"/>
      <c r="D218" s="130"/>
      <c r="E218" s="130"/>
      <c r="F218" s="130"/>
      <c r="G218" s="130"/>
      <c r="H218" s="130"/>
      <c r="I218" s="130"/>
    </row>
    <row r="219" spans="1:10" s="8" customFormat="1" ht="20.100000000000001" customHeight="1">
      <c r="A219" s="131"/>
      <c r="B219" s="129"/>
      <c r="C219" s="130"/>
      <c r="D219" s="130"/>
      <c r="E219" s="130"/>
      <c r="F219" s="130"/>
      <c r="G219" s="130"/>
      <c r="H219" s="130"/>
      <c r="I219" s="130"/>
    </row>
    <row r="220" spans="1:10" s="8" customFormat="1" ht="20.100000000000001" customHeight="1">
      <c r="A220" s="131"/>
      <c r="B220" s="129"/>
      <c r="C220" s="130"/>
      <c r="D220" s="130"/>
      <c r="E220" s="130"/>
      <c r="F220" s="130"/>
      <c r="G220" s="130"/>
      <c r="H220" s="130"/>
      <c r="I220" s="130"/>
    </row>
    <row r="221" spans="1:10">
      <c r="A221" s="132" t="s">
        <v>2507</v>
      </c>
      <c r="B221" s="133" t="s">
        <v>2285</v>
      </c>
      <c r="C221" s="121">
        <f>SUM(表二!E1250)</f>
        <v>271972</v>
      </c>
      <c r="D221" s="121">
        <f t="shared" ref="D221:I221" si="23">SUM(D6,D33,D36,D39,D51,D62,D73,D80,D102,D116,D132,D139,D148,D155,D163,D167,D173,D183,D187,D191,D196,D204,D205,D208,D210)</f>
        <v>232505</v>
      </c>
      <c r="E221" s="121">
        <f t="shared" si="23"/>
        <v>1640</v>
      </c>
      <c r="F221" s="121">
        <f t="shared" si="23"/>
        <v>37827</v>
      </c>
      <c r="G221" s="121">
        <f t="shared" si="23"/>
        <v>0</v>
      </c>
      <c r="H221" s="121">
        <f t="shared" si="23"/>
        <v>0</v>
      </c>
      <c r="I221" s="121">
        <f t="shared" si="23"/>
        <v>0</v>
      </c>
      <c r="J221" s="122" t="str">
        <f>IF(表四!C221=SUM(表四!D221:I221),"","分项不等于合计数")</f>
        <v/>
      </c>
    </row>
    <row r="223" spans="1:10">
      <c r="E223" s="134" t="str">
        <f>IF(E221=表三!E53,"","表三专项转移支付收入不等于表四专项转移支付收入安排")</f>
        <v/>
      </c>
      <c r="F223" s="134" t="str">
        <f>IF(F221=表三!E82,"","表三上年结余收入不等于表四动用上年结余安排")</f>
        <v/>
      </c>
      <c r="G223" s="134" t="str">
        <f>IF(G221=表三!E83,"","表三调入资金不等于表四调入资金安排数")</f>
        <v/>
      </c>
      <c r="H223" s="134" t="str">
        <f>IF(H221=表三!E89,"","表三地方政府一般债务转贷收入不等于表四政府债务资金")</f>
        <v/>
      </c>
    </row>
  </sheetData>
  <sheetProtection formatCells="0" formatColumns="0" formatRows="0" insertColumns="0" insertRows="0" insertHyperlinks="0" deleteColumns="0" deleteRows="0" sort="0" autoFilter="0" pivotTables="0"/>
  <autoFilter ref="A5:K210"/>
  <mergeCells count="11">
    <mergeCell ref="J4:J5"/>
    <mergeCell ref="K4:K5"/>
    <mergeCell ref="A2:I2"/>
    <mergeCell ref="A4:B4"/>
    <mergeCell ref="C4:C5"/>
    <mergeCell ref="D4:D5"/>
    <mergeCell ref="E4:E5"/>
    <mergeCell ref="F4:F5"/>
    <mergeCell ref="G4:G5"/>
    <mergeCell ref="H4:H5"/>
    <mergeCell ref="I4:I5"/>
  </mergeCells>
  <phoneticPr fontId="23" type="noConversion"/>
  <conditionalFormatting sqref="A1:A1048576">
    <cfRule type="duplicateValues" dxfId="1" priority="1"/>
  </conditionalFormatting>
  <printOptions horizontalCentered="1"/>
  <pageMargins left="0.47222219999999998" right="0.47222219999999998" top="0.47222219999999998" bottom="0.3541667" header="0.1180556" footer="0.1180556"/>
  <pageSetup paperSize="9" scale="80" orientation="landscape" errors="blank"/>
</worksheet>
</file>

<file path=xl/worksheets/sheet7.xml><?xml version="1.0" encoding="utf-8"?>
<worksheet xmlns="http://schemas.openxmlformats.org/spreadsheetml/2006/main" xmlns:r="http://schemas.openxmlformats.org/officeDocument/2006/relationships">
  <dimension ref="A1:IV37"/>
  <sheetViews>
    <sheetView showGridLines="0" showZeros="0" zoomScale="85" zoomScaleNormal="85" zoomScaleSheetLayoutView="100" workbookViewId="0">
      <pane ySplit="5" topLeftCell="A6" activePane="bottomLeft" state="frozen"/>
      <selection pane="bottomLeft" activeCell="C6" sqref="C6:C32"/>
    </sheetView>
  </sheetViews>
  <sheetFormatPr defaultColWidth="9" defaultRowHeight="15.6"/>
  <cols>
    <col min="1" max="1" width="5.8984375" style="31" bestFit="1" customWidth="1"/>
    <col min="2" max="2" width="25.5" style="31" customWidth="1"/>
    <col min="3" max="3" width="15.19921875" style="31" customWidth="1"/>
    <col min="4" max="4" width="8.69921875" style="31" customWidth="1"/>
    <col min="5" max="5" width="11.3984375" style="31" customWidth="1"/>
    <col min="6" max="6" width="12.69921875" style="31" customWidth="1"/>
    <col min="7" max="7" width="12" style="31" customWidth="1"/>
    <col min="8" max="8" width="11.5" style="31" customWidth="1"/>
    <col min="9" max="9" width="11.59765625" style="31" customWidth="1"/>
    <col min="10" max="11" width="8.69921875" style="31" customWidth="1"/>
    <col min="12" max="12" width="11.3984375" style="31" customWidth="1"/>
    <col min="13" max="13" width="10.69921875" style="31" customWidth="1"/>
    <col min="14" max="14" width="11.09765625" style="31" customWidth="1"/>
    <col min="15" max="18" width="8.69921875" style="31" customWidth="1"/>
    <col min="19" max="19" width="15.8984375" style="31" customWidth="1"/>
    <col min="20" max="256" width="9" style="31"/>
  </cols>
  <sheetData>
    <row r="1" spans="1:19">
      <c r="A1" s="32" t="s">
        <v>2508</v>
      </c>
    </row>
    <row r="2" spans="1:19" s="2" customFormat="1" ht="22.2">
      <c r="A2" s="269" t="s">
        <v>2509</v>
      </c>
      <c r="B2" s="269"/>
      <c r="C2" s="269"/>
      <c r="D2" s="269"/>
      <c r="E2" s="269"/>
      <c r="F2" s="269"/>
      <c r="G2" s="269"/>
      <c r="H2" s="269"/>
      <c r="I2" s="269"/>
      <c r="J2" s="269"/>
      <c r="K2" s="269"/>
      <c r="L2" s="269"/>
      <c r="M2" s="269"/>
      <c r="N2" s="269"/>
      <c r="O2" s="269"/>
      <c r="P2" s="269"/>
      <c r="Q2" s="269"/>
      <c r="R2" s="269"/>
    </row>
    <row r="3" spans="1:19" ht="20.25" customHeight="1">
      <c r="D3" s="135"/>
      <c r="E3" s="135"/>
      <c r="F3" s="135"/>
      <c r="G3" s="135"/>
      <c r="H3" s="135"/>
      <c r="I3" s="135"/>
      <c r="R3" s="136" t="s">
        <v>2510</v>
      </c>
    </row>
    <row r="4" spans="1:19" s="7" customFormat="1" ht="22.95" customHeight="1">
      <c r="A4" s="271" t="s">
        <v>23</v>
      </c>
      <c r="B4" s="272"/>
      <c r="C4" s="295" t="s">
        <v>2511</v>
      </c>
      <c r="D4" s="35">
        <v>501</v>
      </c>
      <c r="E4" s="35">
        <v>502</v>
      </c>
      <c r="F4" s="35">
        <v>503</v>
      </c>
      <c r="G4" s="35">
        <v>504</v>
      </c>
      <c r="H4" s="35">
        <v>505</v>
      </c>
      <c r="I4" s="35">
        <v>506</v>
      </c>
      <c r="J4" s="35">
        <v>507</v>
      </c>
      <c r="K4" s="35">
        <v>508</v>
      </c>
      <c r="L4" s="35">
        <v>509</v>
      </c>
      <c r="M4" s="35">
        <v>510</v>
      </c>
      <c r="N4" s="35">
        <v>511</v>
      </c>
      <c r="O4" s="35">
        <v>512</v>
      </c>
      <c r="P4" s="35">
        <v>513</v>
      </c>
      <c r="Q4" s="35">
        <v>514</v>
      </c>
      <c r="R4" s="35">
        <v>515</v>
      </c>
    </row>
    <row r="5" spans="1:19" s="7" customFormat="1" ht="69" customHeight="1">
      <c r="A5" s="34" t="s">
        <v>27</v>
      </c>
      <c r="B5" s="35" t="s">
        <v>2512</v>
      </c>
      <c r="C5" s="295"/>
      <c r="D5" s="36" t="s">
        <v>2513</v>
      </c>
      <c r="E5" s="36" t="s">
        <v>2514</v>
      </c>
      <c r="F5" s="36" t="s">
        <v>2515</v>
      </c>
      <c r="G5" s="36" t="s">
        <v>2516</v>
      </c>
      <c r="H5" s="36" t="s">
        <v>2517</v>
      </c>
      <c r="I5" s="36" t="s">
        <v>2518</v>
      </c>
      <c r="J5" s="36" t="s">
        <v>2519</v>
      </c>
      <c r="K5" s="36" t="s">
        <v>2520</v>
      </c>
      <c r="L5" s="36" t="s">
        <v>2521</v>
      </c>
      <c r="M5" s="36" t="s">
        <v>2522</v>
      </c>
      <c r="N5" s="36" t="s">
        <v>2523</v>
      </c>
      <c r="O5" s="36" t="s">
        <v>2524</v>
      </c>
      <c r="P5" s="36" t="s">
        <v>2299</v>
      </c>
      <c r="Q5" s="36" t="s">
        <v>2525</v>
      </c>
      <c r="R5" s="36" t="s">
        <v>2265</v>
      </c>
      <c r="S5" s="7" t="s">
        <v>2526</v>
      </c>
    </row>
    <row r="6" spans="1:19" ht="20.100000000000001" customHeight="1">
      <c r="A6" s="41" t="s">
        <v>88</v>
      </c>
      <c r="B6" s="42" t="s">
        <v>2527</v>
      </c>
      <c r="C6" s="137">
        <f>SUM(表二!E6)</f>
        <v>31516</v>
      </c>
      <c r="D6" s="64">
        <v>11213</v>
      </c>
      <c r="E6" s="64">
        <v>9571</v>
      </c>
      <c r="F6" s="64">
        <v>43</v>
      </c>
      <c r="G6" s="64"/>
      <c r="H6" s="64">
        <v>10219</v>
      </c>
      <c r="I6" s="64">
        <v>6</v>
      </c>
      <c r="J6" s="64"/>
      <c r="K6" s="64"/>
      <c r="L6" s="64">
        <v>464</v>
      </c>
      <c r="M6" s="64"/>
      <c r="N6" s="64"/>
      <c r="O6" s="64"/>
      <c r="P6" s="64"/>
      <c r="Q6" s="64"/>
      <c r="R6" s="64"/>
      <c r="S6" s="122" t="str">
        <f>IF(C6=SUM(D6:R6),"","分项不等于合计数")</f>
        <v/>
      </c>
    </row>
    <row r="7" spans="1:19" ht="20.100000000000001" customHeight="1">
      <c r="A7" s="41" t="s">
        <v>446</v>
      </c>
      <c r="B7" s="42" t="s">
        <v>447</v>
      </c>
      <c r="C7" s="138">
        <f>SUM(表二!E209)</f>
        <v>0</v>
      </c>
      <c r="D7" s="64"/>
      <c r="E7" s="64"/>
      <c r="F7" s="64"/>
      <c r="G7" s="64"/>
      <c r="H7" s="64"/>
      <c r="I7" s="64"/>
      <c r="J7" s="64"/>
      <c r="K7" s="64"/>
      <c r="L7" s="64"/>
      <c r="M7" s="64"/>
      <c r="N7" s="64"/>
      <c r="O7" s="64"/>
      <c r="P7" s="64"/>
      <c r="Q7" s="64"/>
      <c r="R7" s="64"/>
      <c r="S7" s="122" t="str">
        <f t="shared" ref="S7:S32" si="0">IF(C7=SUM(D7:R7),"","分项不等于合计数")</f>
        <v/>
      </c>
    </row>
    <row r="8" spans="1:19" ht="20.100000000000001" customHeight="1">
      <c r="A8" s="41" t="s">
        <v>454</v>
      </c>
      <c r="B8" s="42" t="s">
        <v>455</v>
      </c>
      <c r="C8" s="139">
        <f>SUM(表二!E239)</f>
        <v>46</v>
      </c>
      <c r="D8" s="64"/>
      <c r="E8" s="64">
        <v>46</v>
      </c>
      <c r="F8" s="64"/>
      <c r="G8" s="64"/>
      <c r="H8" s="64"/>
      <c r="I8" s="64"/>
      <c r="J8" s="64"/>
      <c r="K8" s="64"/>
      <c r="L8" s="64"/>
      <c r="M8" s="64"/>
      <c r="N8" s="64"/>
      <c r="O8" s="64"/>
      <c r="P8" s="64"/>
      <c r="Q8" s="64"/>
      <c r="R8" s="64"/>
      <c r="S8" s="122" t="str">
        <f t="shared" si="0"/>
        <v/>
      </c>
    </row>
    <row r="9" spans="1:19" ht="20.100000000000001" customHeight="1">
      <c r="A9" s="41" t="s">
        <v>474</v>
      </c>
      <c r="B9" s="42" t="s">
        <v>2503</v>
      </c>
      <c r="C9" s="139">
        <f>SUM(表二!E249)</f>
        <v>988</v>
      </c>
      <c r="D9" s="64">
        <v>648</v>
      </c>
      <c r="E9" s="64">
        <v>340</v>
      </c>
      <c r="F9" s="64"/>
      <c r="G9" s="64"/>
      <c r="H9" s="64"/>
      <c r="I9" s="64"/>
      <c r="J9" s="64"/>
      <c r="K9" s="64"/>
      <c r="L9" s="64"/>
      <c r="M9" s="64"/>
      <c r="N9" s="64"/>
      <c r="O9" s="64"/>
      <c r="P9" s="64"/>
      <c r="Q9" s="64"/>
      <c r="R9" s="64"/>
      <c r="S9" s="122" t="str">
        <f t="shared" si="0"/>
        <v/>
      </c>
    </row>
    <row r="10" spans="1:19" ht="20.100000000000001" customHeight="1">
      <c r="A10" s="41" t="s">
        <v>615</v>
      </c>
      <c r="B10" s="42" t="s">
        <v>616</v>
      </c>
      <c r="C10" s="139">
        <f>SUM(表二!E339)</f>
        <v>91440</v>
      </c>
      <c r="D10" s="64">
        <v>1558</v>
      </c>
      <c r="E10" s="64">
        <v>334</v>
      </c>
      <c r="F10" s="64"/>
      <c r="G10" s="64"/>
      <c r="H10" s="64">
        <v>85991</v>
      </c>
      <c r="I10" s="64">
        <v>1806</v>
      </c>
      <c r="J10" s="64"/>
      <c r="K10" s="64"/>
      <c r="L10" s="64">
        <v>1751</v>
      </c>
      <c r="M10" s="64"/>
      <c r="N10" s="64"/>
      <c r="O10" s="64"/>
      <c r="P10" s="64"/>
      <c r="Q10" s="64"/>
      <c r="R10" s="64"/>
      <c r="S10" s="122" t="str">
        <f t="shared" si="0"/>
        <v/>
      </c>
    </row>
    <row r="11" spans="1:19" ht="20.100000000000001" customHeight="1">
      <c r="A11" s="41" t="s">
        <v>714</v>
      </c>
      <c r="B11" s="42" t="s">
        <v>715</v>
      </c>
      <c r="C11" s="139">
        <f>SUM(表二!E390)</f>
        <v>1023</v>
      </c>
      <c r="D11" s="64">
        <v>519</v>
      </c>
      <c r="E11" s="64">
        <v>210</v>
      </c>
      <c r="F11" s="64"/>
      <c r="G11" s="64"/>
      <c r="H11" s="64">
        <v>291</v>
      </c>
      <c r="I11" s="64"/>
      <c r="J11" s="64"/>
      <c r="K11" s="64"/>
      <c r="L11" s="64">
        <v>3</v>
      </c>
      <c r="M11" s="64"/>
      <c r="N11" s="64"/>
      <c r="O11" s="64"/>
      <c r="P11" s="64"/>
      <c r="Q11" s="64"/>
      <c r="R11" s="64"/>
      <c r="S11" s="122" t="str">
        <f t="shared" si="0"/>
        <v/>
      </c>
    </row>
    <row r="12" spans="1:19" ht="20.100000000000001" customHeight="1">
      <c r="A12" s="41" t="s">
        <v>819</v>
      </c>
      <c r="B12" s="42" t="s">
        <v>820</v>
      </c>
      <c r="C12" s="139">
        <f>SUM(表二!E446)</f>
        <v>2211</v>
      </c>
      <c r="D12" s="64">
        <v>877</v>
      </c>
      <c r="E12" s="64">
        <v>394</v>
      </c>
      <c r="F12" s="64">
        <v>6</v>
      </c>
      <c r="G12" s="64"/>
      <c r="H12" s="64">
        <v>882</v>
      </c>
      <c r="I12" s="64"/>
      <c r="J12" s="64"/>
      <c r="K12" s="64"/>
      <c r="L12" s="64">
        <v>52</v>
      </c>
      <c r="M12" s="64"/>
      <c r="N12" s="64"/>
      <c r="O12" s="64"/>
      <c r="P12" s="64"/>
      <c r="Q12" s="64"/>
      <c r="R12" s="64"/>
      <c r="S12" s="122" t="str">
        <f t="shared" si="0"/>
        <v/>
      </c>
    </row>
    <row r="13" spans="1:19" ht="20.100000000000001" customHeight="1">
      <c r="A13" s="41" t="s">
        <v>918</v>
      </c>
      <c r="B13" s="42" t="s">
        <v>919</v>
      </c>
      <c r="C13" s="139">
        <f>SUM(表二!E503)</f>
        <v>44179</v>
      </c>
      <c r="D13" s="64">
        <v>3638</v>
      </c>
      <c r="E13" s="64">
        <v>605</v>
      </c>
      <c r="F13" s="64">
        <v>16</v>
      </c>
      <c r="G13" s="64"/>
      <c r="H13" s="64">
        <v>12796</v>
      </c>
      <c r="I13" s="64"/>
      <c r="J13" s="64"/>
      <c r="K13" s="64"/>
      <c r="L13" s="64">
        <v>18104</v>
      </c>
      <c r="M13" s="64">
        <v>9020</v>
      </c>
      <c r="N13" s="64"/>
      <c r="O13" s="64"/>
      <c r="P13" s="64"/>
      <c r="Q13" s="64"/>
      <c r="R13" s="64"/>
      <c r="S13" s="122" t="str">
        <f t="shared" si="0"/>
        <v/>
      </c>
    </row>
    <row r="14" spans="1:19" ht="20.100000000000001" customHeight="1">
      <c r="A14" s="41" t="s">
        <v>1152</v>
      </c>
      <c r="B14" s="42" t="s">
        <v>1153</v>
      </c>
      <c r="C14" s="139">
        <f>SUM(表二!E629)</f>
        <v>23166</v>
      </c>
      <c r="D14" s="64">
        <v>2034</v>
      </c>
      <c r="E14" s="64">
        <v>323</v>
      </c>
      <c r="F14" s="64"/>
      <c r="G14" s="64"/>
      <c r="H14" s="64">
        <v>11487</v>
      </c>
      <c r="I14" s="64">
        <v>4</v>
      </c>
      <c r="J14" s="64"/>
      <c r="K14" s="64"/>
      <c r="L14" s="64">
        <v>4323</v>
      </c>
      <c r="M14" s="64">
        <v>4995</v>
      </c>
      <c r="N14" s="64"/>
      <c r="O14" s="64"/>
      <c r="P14" s="64"/>
      <c r="Q14" s="64"/>
      <c r="R14" s="64"/>
      <c r="S14" s="122" t="str">
        <f t="shared" si="0"/>
        <v/>
      </c>
    </row>
    <row r="15" spans="1:19" ht="20.100000000000001" customHeight="1">
      <c r="A15" s="41" t="s">
        <v>1286</v>
      </c>
      <c r="B15" s="42" t="s">
        <v>1287</v>
      </c>
      <c r="C15" s="139">
        <f>SUM(表二!E700)</f>
        <v>51</v>
      </c>
      <c r="D15" s="64"/>
      <c r="E15" s="64"/>
      <c r="F15" s="64"/>
      <c r="G15" s="64"/>
      <c r="H15" s="64"/>
      <c r="I15" s="64"/>
      <c r="J15" s="64"/>
      <c r="K15" s="64"/>
      <c r="L15" s="64"/>
      <c r="M15" s="64"/>
      <c r="N15" s="64"/>
      <c r="O15" s="64"/>
      <c r="P15" s="64"/>
      <c r="Q15" s="64"/>
      <c r="R15" s="64">
        <v>51</v>
      </c>
      <c r="S15" s="122" t="str">
        <f t="shared" si="0"/>
        <v/>
      </c>
    </row>
    <row r="16" spans="1:19" ht="20.100000000000001" customHeight="1">
      <c r="A16" s="41" t="s">
        <v>1422</v>
      </c>
      <c r="B16" s="42" t="s">
        <v>1423</v>
      </c>
      <c r="C16" s="139">
        <f>SUM(表二!E772)</f>
        <v>14133</v>
      </c>
      <c r="D16" s="64">
        <v>452</v>
      </c>
      <c r="E16" s="64">
        <v>185</v>
      </c>
      <c r="F16" s="64"/>
      <c r="G16" s="64"/>
      <c r="H16" s="64">
        <v>13032</v>
      </c>
      <c r="I16" s="64">
        <v>323</v>
      </c>
      <c r="J16" s="64"/>
      <c r="K16" s="64"/>
      <c r="L16" s="64">
        <v>141</v>
      </c>
      <c r="M16" s="64"/>
      <c r="N16" s="64"/>
      <c r="O16" s="64"/>
      <c r="P16" s="64"/>
      <c r="Q16" s="64"/>
      <c r="R16" s="64"/>
      <c r="S16" s="122" t="str">
        <f t="shared" si="0"/>
        <v/>
      </c>
    </row>
    <row r="17" spans="1:19" ht="20.100000000000001" customHeight="1">
      <c r="A17" s="41" t="s">
        <v>1457</v>
      </c>
      <c r="B17" s="42" t="s">
        <v>1458</v>
      </c>
      <c r="C17" s="139">
        <f>SUM(表二!E791)</f>
        <v>41037</v>
      </c>
      <c r="D17" s="64">
        <v>7746</v>
      </c>
      <c r="E17" s="64">
        <v>2813</v>
      </c>
      <c r="F17" s="64">
        <v>446</v>
      </c>
      <c r="G17" s="64"/>
      <c r="H17" s="64">
        <v>25851</v>
      </c>
      <c r="I17" s="64">
        <v>100</v>
      </c>
      <c r="J17" s="64"/>
      <c r="K17" s="64"/>
      <c r="L17" s="64">
        <v>3866</v>
      </c>
      <c r="M17" s="64"/>
      <c r="N17" s="64"/>
      <c r="O17" s="64"/>
      <c r="P17" s="64"/>
      <c r="Q17" s="64"/>
      <c r="R17" s="64">
        <v>215</v>
      </c>
      <c r="S17" s="122" t="str">
        <f t="shared" si="0"/>
        <v/>
      </c>
    </row>
    <row r="18" spans="1:19" ht="20.100000000000001" customHeight="1">
      <c r="A18" s="41" t="s">
        <v>1655</v>
      </c>
      <c r="B18" s="42" t="s">
        <v>1656</v>
      </c>
      <c r="C18" s="139">
        <f>SUM(表二!E898)</f>
        <v>4193</v>
      </c>
      <c r="D18" s="64">
        <v>149</v>
      </c>
      <c r="E18" s="64">
        <v>93</v>
      </c>
      <c r="F18" s="64"/>
      <c r="G18" s="64"/>
      <c r="H18" s="64">
        <v>3934</v>
      </c>
      <c r="I18" s="64">
        <v>11</v>
      </c>
      <c r="J18" s="64"/>
      <c r="K18" s="64"/>
      <c r="L18" s="64">
        <v>6</v>
      </c>
      <c r="M18" s="64"/>
      <c r="N18" s="64"/>
      <c r="O18" s="64"/>
      <c r="P18" s="64"/>
      <c r="Q18" s="64"/>
      <c r="R18" s="64"/>
      <c r="S18" s="122" t="str">
        <f t="shared" si="0"/>
        <v/>
      </c>
    </row>
    <row r="19" spans="1:19" ht="20.100000000000001" customHeight="1">
      <c r="A19" s="41" t="s">
        <v>1758</v>
      </c>
      <c r="B19" s="140" t="s">
        <v>1759</v>
      </c>
      <c r="C19" s="139">
        <f>SUM(表二!E956)</f>
        <v>301</v>
      </c>
      <c r="D19" s="64">
        <v>115</v>
      </c>
      <c r="E19" s="64">
        <v>49</v>
      </c>
      <c r="F19" s="64"/>
      <c r="G19" s="64"/>
      <c r="H19" s="64">
        <v>122</v>
      </c>
      <c r="I19" s="64"/>
      <c r="J19" s="64"/>
      <c r="K19" s="64"/>
      <c r="L19" s="64">
        <v>15</v>
      </c>
      <c r="M19" s="64"/>
      <c r="N19" s="64"/>
      <c r="O19" s="64"/>
      <c r="P19" s="64"/>
      <c r="Q19" s="64"/>
      <c r="R19" s="64"/>
      <c r="S19" s="122" t="str">
        <f t="shared" si="0"/>
        <v/>
      </c>
    </row>
    <row r="20" spans="1:19" ht="20.100000000000001" customHeight="1">
      <c r="A20" s="41" t="s">
        <v>1867</v>
      </c>
      <c r="B20" s="140" t="s">
        <v>1868</v>
      </c>
      <c r="C20" s="139">
        <f>SUM(表二!E1020)</f>
        <v>285</v>
      </c>
      <c r="D20" s="64">
        <v>216</v>
      </c>
      <c r="E20" s="64">
        <v>33</v>
      </c>
      <c r="F20" s="64"/>
      <c r="G20" s="64"/>
      <c r="H20" s="64"/>
      <c r="I20" s="64"/>
      <c r="J20" s="64"/>
      <c r="K20" s="64"/>
      <c r="L20" s="64"/>
      <c r="M20" s="64"/>
      <c r="N20" s="64"/>
      <c r="O20" s="64"/>
      <c r="P20" s="64"/>
      <c r="Q20" s="64"/>
      <c r="R20" s="64">
        <v>36</v>
      </c>
      <c r="S20" s="122" t="str">
        <f t="shared" si="0"/>
        <v/>
      </c>
    </row>
    <row r="21" spans="1:19" ht="20.100000000000001" customHeight="1">
      <c r="A21" s="41" t="s">
        <v>1900</v>
      </c>
      <c r="B21" s="46" t="s">
        <v>1901</v>
      </c>
      <c r="C21" s="139">
        <f>SUM(表二!E1040)</f>
        <v>0</v>
      </c>
      <c r="D21" s="64"/>
      <c r="E21" s="64"/>
      <c r="F21" s="64"/>
      <c r="G21" s="64"/>
      <c r="H21" s="64"/>
      <c r="I21" s="64"/>
      <c r="J21" s="64"/>
      <c r="K21" s="64"/>
      <c r="L21" s="64"/>
      <c r="M21" s="64"/>
      <c r="N21" s="64"/>
      <c r="O21" s="64"/>
      <c r="P21" s="64"/>
      <c r="Q21" s="64"/>
      <c r="R21" s="64"/>
      <c r="S21" s="122" t="str">
        <f t="shared" si="0"/>
        <v/>
      </c>
    </row>
    <row r="22" spans="1:19" ht="20.100000000000001" customHeight="1">
      <c r="A22" s="41" t="s">
        <v>1956</v>
      </c>
      <c r="B22" s="140" t="s">
        <v>1957</v>
      </c>
      <c r="C22" s="139">
        <f>SUM(表二!E1070)</f>
        <v>0</v>
      </c>
      <c r="D22" s="64"/>
      <c r="E22" s="64"/>
      <c r="F22" s="64"/>
      <c r="G22" s="64"/>
      <c r="H22" s="64"/>
      <c r="I22" s="64"/>
      <c r="J22" s="64"/>
      <c r="K22" s="64"/>
      <c r="L22" s="64"/>
      <c r="M22" s="64"/>
      <c r="N22" s="64"/>
      <c r="O22" s="64"/>
      <c r="P22" s="64"/>
      <c r="Q22" s="64"/>
      <c r="R22" s="64"/>
      <c r="S22" s="122" t="str">
        <f t="shared" si="0"/>
        <v/>
      </c>
    </row>
    <row r="23" spans="1:19" ht="20.100000000000001" customHeight="1">
      <c r="A23" s="41" t="s">
        <v>1975</v>
      </c>
      <c r="B23" s="140" t="s">
        <v>1976</v>
      </c>
      <c r="C23" s="139">
        <f>SUM(表二!E1080)</f>
        <v>1256</v>
      </c>
      <c r="D23" s="64">
        <v>688</v>
      </c>
      <c r="E23" s="64">
        <v>91</v>
      </c>
      <c r="F23" s="64"/>
      <c r="G23" s="64"/>
      <c r="H23" s="64">
        <v>473</v>
      </c>
      <c r="I23" s="64"/>
      <c r="J23" s="64"/>
      <c r="K23" s="64"/>
      <c r="L23" s="64">
        <v>4</v>
      </c>
      <c r="M23" s="64"/>
      <c r="N23" s="64"/>
      <c r="O23" s="64"/>
      <c r="P23" s="64"/>
      <c r="Q23" s="64"/>
      <c r="R23" s="64"/>
      <c r="S23" s="122" t="str">
        <f t="shared" si="0"/>
        <v/>
      </c>
    </row>
    <row r="24" spans="1:19" ht="20.100000000000001" customHeight="1">
      <c r="A24" s="41" t="s">
        <v>2056</v>
      </c>
      <c r="B24" s="140" t="s">
        <v>2057</v>
      </c>
      <c r="C24" s="139">
        <f>SUM(表二!E1124)</f>
        <v>8652</v>
      </c>
      <c r="D24" s="64">
        <v>1428</v>
      </c>
      <c r="E24" s="64"/>
      <c r="F24" s="64"/>
      <c r="G24" s="64"/>
      <c r="H24" s="64">
        <v>7224</v>
      </c>
      <c r="I24" s="64"/>
      <c r="J24" s="64"/>
      <c r="K24" s="64"/>
      <c r="L24" s="64"/>
      <c r="M24" s="64"/>
      <c r="N24" s="64"/>
      <c r="O24" s="64"/>
      <c r="P24" s="64"/>
      <c r="Q24" s="64"/>
      <c r="R24" s="64"/>
      <c r="S24" s="122" t="str">
        <f t="shared" si="0"/>
        <v/>
      </c>
    </row>
    <row r="25" spans="1:19" ht="20.100000000000001" customHeight="1">
      <c r="A25" s="41" t="s">
        <v>2096</v>
      </c>
      <c r="B25" s="140" t="s">
        <v>2097</v>
      </c>
      <c r="C25" s="139">
        <f>SUM(表二!E1144)</f>
        <v>277</v>
      </c>
      <c r="D25" s="64">
        <v>86</v>
      </c>
      <c r="E25" s="64">
        <v>15</v>
      </c>
      <c r="F25" s="64"/>
      <c r="G25" s="64"/>
      <c r="H25" s="64">
        <v>26</v>
      </c>
      <c r="I25" s="64"/>
      <c r="J25" s="64">
        <v>145</v>
      </c>
      <c r="K25" s="64"/>
      <c r="L25" s="64">
        <v>5</v>
      </c>
      <c r="M25" s="64"/>
      <c r="N25" s="64"/>
      <c r="O25" s="64"/>
      <c r="P25" s="64"/>
      <c r="Q25" s="64"/>
      <c r="R25" s="64"/>
      <c r="S25" s="122" t="str">
        <f t="shared" si="0"/>
        <v/>
      </c>
    </row>
    <row r="26" spans="1:19" ht="20.100000000000001" customHeight="1">
      <c r="A26" s="41" t="s">
        <v>2180</v>
      </c>
      <c r="B26" s="140" t="s">
        <v>2181</v>
      </c>
      <c r="C26" s="139">
        <f>SUM(表二!E1188)</f>
        <v>2079</v>
      </c>
      <c r="D26" s="64">
        <v>807</v>
      </c>
      <c r="E26" s="64">
        <v>240</v>
      </c>
      <c r="F26" s="64">
        <v>276</v>
      </c>
      <c r="G26" s="64"/>
      <c r="H26" s="64">
        <v>703</v>
      </c>
      <c r="I26" s="64">
        <v>53</v>
      </c>
      <c r="J26" s="64"/>
      <c r="K26" s="64"/>
      <c r="L26" s="64"/>
      <c r="M26" s="64"/>
      <c r="N26" s="64"/>
      <c r="O26" s="64"/>
      <c r="P26" s="64"/>
      <c r="Q26" s="64"/>
      <c r="R26" s="64"/>
      <c r="S26" s="122" t="str">
        <f t="shared" si="0"/>
        <v/>
      </c>
    </row>
    <row r="27" spans="1:19" ht="20.100000000000001" customHeight="1">
      <c r="A27" s="41" t="s">
        <v>2262</v>
      </c>
      <c r="B27" s="46" t="s">
        <v>2263</v>
      </c>
      <c r="C27" s="139">
        <f>SUM(表二!E1236)</f>
        <v>3000</v>
      </c>
      <c r="D27" s="64"/>
      <c r="E27" s="64"/>
      <c r="F27" s="64"/>
      <c r="G27" s="64"/>
      <c r="H27" s="64"/>
      <c r="I27" s="64"/>
      <c r="J27" s="64"/>
      <c r="K27" s="64"/>
      <c r="L27" s="64"/>
      <c r="M27" s="64"/>
      <c r="N27" s="64"/>
      <c r="O27" s="64"/>
      <c r="P27" s="64"/>
      <c r="Q27" s="64">
        <v>3000</v>
      </c>
      <c r="R27" s="64"/>
      <c r="S27" s="122" t="str">
        <f t="shared" si="0"/>
        <v/>
      </c>
    </row>
    <row r="28" spans="1:19" ht="20.100000000000001" customHeight="1">
      <c r="A28" s="41" t="s">
        <v>2264</v>
      </c>
      <c r="B28" s="42" t="s">
        <v>2265</v>
      </c>
      <c r="C28" s="139">
        <f>SUM(表二!E1237)</f>
        <v>139</v>
      </c>
      <c r="D28" s="64"/>
      <c r="E28" s="64"/>
      <c r="F28" s="64"/>
      <c r="G28" s="64"/>
      <c r="H28" s="64"/>
      <c r="I28" s="64"/>
      <c r="J28" s="64"/>
      <c r="K28" s="64"/>
      <c r="L28" s="64"/>
      <c r="M28" s="64"/>
      <c r="N28" s="64"/>
      <c r="O28" s="64"/>
      <c r="P28" s="64"/>
      <c r="Q28" s="64"/>
      <c r="R28" s="64">
        <v>139</v>
      </c>
      <c r="S28" s="122" t="str">
        <f t="shared" si="0"/>
        <v/>
      </c>
    </row>
    <row r="29" spans="1:19" ht="20.100000000000001" customHeight="1">
      <c r="A29" s="41" t="s">
        <v>2298</v>
      </c>
      <c r="B29" s="42" t="s">
        <v>2299</v>
      </c>
      <c r="C29" s="137">
        <f>SUM(表三!L8)</f>
        <v>18957</v>
      </c>
      <c r="D29" s="64"/>
      <c r="E29" s="64"/>
      <c r="F29" s="64"/>
      <c r="G29" s="64"/>
      <c r="H29" s="64"/>
      <c r="I29" s="64"/>
      <c r="J29" s="64"/>
      <c r="K29" s="64"/>
      <c r="L29" s="64"/>
      <c r="M29" s="64"/>
      <c r="N29" s="64"/>
      <c r="O29" s="64"/>
      <c r="P29" s="64">
        <v>18957</v>
      </c>
      <c r="Q29" s="64"/>
      <c r="R29" s="64"/>
      <c r="S29" s="122" t="str">
        <f t="shared" si="0"/>
        <v/>
      </c>
    </row>
    <row r="30" spans="1:19" ht="20.100000000000001" customHeight="1">
      <c r="A30" s="41" t="s">
        <v>2269</v>
      </c>
      <c r="B30" s="140" t="s">
        <v>2270</v>
      </c>
      <c r="C30" s="139">
        <f>SUM(表二!E1240)</f>
        <v>2000</v>
      </c>
      <c r="D30" s="64"/>
      <c r="E30" s="64"/>
      <c r="F30" s="64"/>
      <c r="G30" s="64"/>
      <c r="H30" s="64"/>
      <c r="I30" s="64"/>
      <c r="J30" s="64"/>
      <c r="K30" s="64"/>
      <c r="L30" s="64"/>
      <c r="M30" s="64"/>
      <c r="N30" s="64">
        <v>2000</v>
      </c>
      <c r="O30" s="64"/>
      <c r="P30" s="64"/>
      <c r="Q30" s="64"/>
      <c r="R30" s="64"/>
      <c r="S30" s="122" t="str">
        <f t="shared" si="0"/>
        <v/>
      </c>
    </row>
    <row r="31" spans="1:19" ht="20.100000000000001" customHeight="1">
      <c r="A31" s="41" t="s">
        <v>2281</v>
      </c>
      <c r="B31" s="140" t="s">
        <v>2282</v>
      </c>
      <c r="C31" s="139">
        <f>SUM(表二!E1246)</f>
        <v>0</v>
      </c>
      <c r="D31" s="64"/>
      <c r="E31" s="64"/>
      <c r="F31" s="64"/>
      <c r="G31" s="64"/>
      <c r="H31" s="64"/>
      <c r="I31" s="64"/>
      <c r="J31" s="64"/>
      <c r="K31" s="64"/>
      <c r="L31" s="64"/>
      <c r="M31" s="64"/>
      <c r="N31" s="64"/>
      <c r="O31" s="64"/>
      <c r="P31" s="64"/>
      <c r="Q31" s="64"/>
      <c r="R31" s="64"/>
      <c r="S31" s="122" t="str">
        <f t="shared" si="0"/>
        <v/>
      </c>
    </row>
    <row r="32" spans="1:19" ht="20.100000000000001" customHeight="1">
      <c r="A32" s="293" t="s">
        <v>2491</v>
      </c>
      <c r="B32" s="294"/>
      <c r="C32" s="137">
        <f>SUM(表三!L99)</f>
        <v>290929</v>
      </c>
      <c r="D32" s="137">
        <f>SUM(D6:D31)</f>
        <v>32174</v>
      </c>
      <c r="E32" s="137">
        <f t="shared" ref="E32:R32" si="1">SUM(E6:E31)</f>
        <v>15342</v>
      </c>
      <c r="F32" s="137">
        <f t="shared" si="1"/>
        <v>787</v>
      </c>
      <c r="G32" s="137">
        <f t="shared" si="1"/>
        <v>0</v>
      </c>
      <c r="H32" s="137">
        <f t="shared" si="1"/>
        <v>173031</v>
      </c>
      <c r="I32" s="137">
        <f t="shared" si="1"/>
        <v>2303</v>
      </c>
      <c r="J32" s="137">
        <f t="shared" si="1"/>
        <v>145</v>
      </c>
      <c r="K32" s="137">
        <f t="shared" si="1"/>
        <v>0</v>
      </c>
      <c r="L32" s="137">
        <f t="shared" si="1"/>
        <v>28734</v>
      </c>
      <c r="M32" s="137">
        <f t="shared" si="1"/>
        <v>14015</v>
      </c>
      <c r="N32" s="137">
        <f t="shared" si="1"/>
        <v>2000</v>
      </c>
      <c r="O32" s="137">
        <f t="shared" si="1"/>
        <v>0</v>
      </c>
      <c r="P32" s="137">
        <f t="shared" si="1"/>
        <v>18957</v>
      </c>
      <c r="Q32" s="137">
        <f t="shared" si="1"/>
        <v>3000</v>
      </c>
      <c r="R32" s="137">
        <f t="shared" si="1"/>
        <v>441</v>
      </c>
      <c r="S32" s="122" t="str">
        <f t="shared" si="0"/>
        <v/>
      </c>
    </row>
    <row r="34" spans="2:18">
      <c r="B34" s="141" t="s">
        <v>2528</v>
      </c>
      <c r="D34" s="142" t="str">
        <f>IF(D27=0,"","经济分类放置的位置不正确")</f>
        <v/>
      </c>
      <c r="E34" s="142" t="str">
        <f t="shared" ref="E34:P34" si="2">IF(E27=0,"","经济分类放置的位置不正确")</f>
        <v/>
      </c>
      <c r="F34" s="142" t="str">
        <f t="shared" si="2"/>
        <v/>
      </c>
      <c r="G34" s="142" t="str">
        <f t="shared" si="2"/>
        <v/>
      </c>
      <c r="H34" s="142" t="str">
        <f t="shared" si="2"/>
        <v/>
      </c>
      <c r="I34" s="142" t="str">
        <f t="shared" si="2"/>
        <v/>
      </c>
      <c r="J34" s="142" t="str">
        <f t="shared" si="2"/>
        <v/>
      </c>
      <c r="K34" s="142" t="str">
        <f t="shared" si="2"/>
        <v/>
      </c>
      <c r="L34" s="142" t="str">
        <f t="shared" si="2"/>
        <v/>
      </c>
      <c r="M34" s="142" t="str">
        <f t="shared" si="2"/>
        <v/>
      </c>
      <c r="N34" s="142" t="str">
        <f t="shared" si="2"/>
        <v/>
      </c>
      <c r="O34" s="142" t="str">
        <f t="shared" si="2"/>
        <v/>
      </c>
      <c r="P34" s="142" t="str">
        <f t="shared" si="2"/>
        <v/>
      </c>
      <c r="R34" s="142" t="str">
        <f>IF(R27=0,"","经济分类放置的位置不正确")</f>
        <v/>
      </c>
    </row>
    <row r="35" spans="2:18">
      <c r="B35" s="141" t="s">
        <v>2529</v>
      </c>
      <c r="D35" s="142" t="str">
        <f>IF(D30=0,"","经济分类放置的位置不正确")</f>
        <v/>
      </c>
      <c r="E35" s="142" t="str">
        <f t="shared" ref="E35:M35" si="3">IF(E30=0,"","经济分类放置的位置不正确")</f>
        <v/>
      </c>
      <c r="F35" s="142" t="str">
        <f t="shared" si="3"/>
        <v/>
      </c>
      <c r="G35" s="142" t="str">
        <f t="shared" si="3"/>
        <v/>
      </c>
      <c r="H35" s="142" t="str">
        <f t="shared" si="3"/>
        <v/>
      </c>
      <c r="I35" s="142" t="str">
        <f t="shared" si="3"/>
        <v/>
      </c>
      <c r="J35" s="142" t="str">
        <f t="shared" si="3"/>
        <v/>
      </c>
      <c r="K35" s="142" t="str">
        <f t="shared" si="3"/>
        <v/>
      </c>
      <c r="L35" s="142" t="str">
        <f t="shared" si="3"/>
        <v/>
      </c>
      <c r="M35" s="142" t="str">
        <f t="shared" si="3"/>
        <v/>
      </c>
      <c r="O35" s="142" t="str">
        <f t="shared" ref="O35:R36" si="4">IF(O30=0,"","经济分类放置的位置不正确")</f>
        <v/>
      </c>
      <c r="P35" s="142" t="str">
        <f t="shared" si="4"/>
        <v/>
      </c>
      <c r="Q35" s="142" t="str">
        <f t="shared" si="4"/>
        <v/>
      </c>
      <c r="R35" s="142" t="str">
        <f t="shared" si="4"/>
        <v/>
      </c>
    </row>
    <row r="36" spans="2:18">
      <c r="B36" s="141" t="s">
        <v>2530</v>
      </c>
      <c r="D36" s="142" t="str">
        <f>IF(D31=0,"","经济分类放置的位置不正确")</f>
        <v/>
      </c>
      <c r="E36" s="142" t="str">
        <f t="shared" ref="E36:M36" si="5">IF(E31=0,"","经济分类放置的位置不正确")</f>
        <v/>
      </c>
      <c r="F36" s="142" t="str">
        <f t="shared" si="5"/>
        <v/>
      </c>
      <c r="G36" s="142" t="str">
        <f t="shared" si="5"/>
        <v/>
      </c>
      <c r="H36" s="142" t="str">
        <f t="shared" si="5"/>
        <v/>
      </c>
      <c r="I36" s="142" t="str">
        <f t="shared" si="5"/>
        <v/>
      </c>
      <c r="J36" s="142" t="str">
        <f t="shared" si="5"/>
        <v/>
      </c>
      <c r="K36" s="142" t="str">
        <f t="shared" si="5"/>
        <v/>
      </c>
      <c r="L36" s="142" t="str">
        <f t="shared" si="5"/>
        <v/>
      </c>
      <c r="M36" s="142" t="str">
        <f t="shared" si="5"/>
        <v/>
      </c>
      <c r="O36" s="142" t="str">
        <f t="shared" si="4"/>
        <v/>
      </c>
      <c r="P36" s="142" t="str">
        <f t="shared" si="4"/>
        <v/>
      </c>
      <c r="Q36" s="142" t="str">
        <f t="shared" si="4"/>
        <v/>
      </c>
      <c r="R36" s="142" t="str">
        <f t="shared" si="4"/>
        <v/>
      </c>
    </row>
    <row r="37" spans="2:18">
      <c r="B37" s="141" t="s">
        <v>2531</v>
      </c>
      <c r="D37" s="142" t="str">
        <f>IF(D29=0,"","经济分类放置的位置不正确")</f>
        <v/>
      </c>
      <c r="E37" s="142" t="str">
        <f t="shared" ref="E37:O37" si="6">IF(E29=0,"","经济分类放置的位置不正确")</f>
        <v/>
      </c>
      <c r="F37" s="142" t="str">
        <f t="shared" si="6"/>
        <v/>
      </c>
      <c r="G37" s="142" t="str">
        <f t="shared" si="6"/>
        <v/>
      </c>
      <c r="H37" s="142" t="str">
        <f t="shared" si="6"/>
        <v/>
      </c>
      <c r="I37" s="142" t="str">
        <f t="shared" si="6"/>
        <v/>
      </c>
      <c r="J37" s="142" t="str">
        <f t="shared" si="6"/>
        <v/>
      </c>
      <c r="K37" s="142" t="str">
        <f t="shared" si="6"/>
        <v/>
      </c>
      <c r="L37" s="142" t="str">
        <f t="shared" si="6"/>
        <v/>
      </c>
      <c r="M37" s="142" t="str">
        <f t="shared" si="6"/>
        <v/>
      </c>
      <c r="N37" s="142" t="str">
        <f t="shared" si="6"/>
        <v/>
      </c>
      <c r="O37" s="142" t="str">
        <f t="shared" si="6"/>
        <v/>
      </c>
      <c r="Q37" s="142" t="str">
        <f>IF(Q29=0,"","经济分类放置的位置不正确")</f>
        <v/>
      </c>
      <c r="R37" s="142" t="str">
        <f>IF(R29=0,"","经济分类放置的位置不正确")</f>
        <v/>
      </c>
    </row>
  </sheetData>
  <sheetProtection formatCells="0" formatColumns="0" formatRows="0" insertColumns="0" insertRows="0" insertHyperlinks="0" deleteColumns="0" deleteRows="0" sort="0" autoFilter="0" pivotTables="0"/>
  <mergeCells count="4">
    <mergeCell ref="A2:R2"/>
    <mergeCell ref="A4:B4"/>
    <mergeCell ref="A32:B32"/>
    <mergeCell ref="C4:C5"/>
  </mergeCells>
  <phoneticPr fontId="23" type="noConversion"/>
  <printOptions horizontalCentered="1"/>
  <pageMargins left="0.47222219999999998" right="0.47222219999999998" top="7.8472219999999995E-2" bottom="0.15694440000000001" header="0.1180556" footer="0.1180556"/>
  <pageSetup paperSize="9" scale="80" orientation="landscape" errors="blank" r:id="rId1"/>
</worksheet>
</file>

<file path=xl/worksheets/sheet8.xml><?xml version="1.0" encoding="utf-8"?>
<worksheet xmlns="http://schemas.openxmlformats.org/spreadsheetml/2006/main" xmlns:r="http://schemas.openxmlformats.org/officeDocument/2006/relationships">
  <dimension ref="A1:IV7"/>
  <sheetViews>
    <sheetView showGridLines="0" zoomScale="85" zoomScaleNormal="85" zoomScaleSheetLayoutView="100" workbookViewId="0">
      <selection activeCell="M21" sqref="M21"/>
    </sheetView>
  </sheetViews>
  <sheetFormatPr defaultColWidth="5.69921875" defaultRowHeight="15.6"/>
  <cols>
    <col min="1" max="1" width="8.19921875" style="143" customWidth="1"/>
    <col min="2" max="2" width="6.69921875" style="143" customWidth="1"/>
    <col min="3" max="3" width="5.09765625" style="143" customWidth="1"/>
    <col min="4" max="15" width="5.59765625" style="143" customWidth="1"/>
    <col min="16" max="16" width="4.69921875" style="143" customWidth="1"/>
    <col min="17" max="19" width="5.59765625" style="143" customWidth="1"/>
    <col min="20" max="20" width="5.8984375" style="143" customWidth="1"/>
    <col min="21" max="21" width="4.5" style="143" customWidth="1"/>
    <col min="22" max="22" width="7.59765625" style="143" customWidth="1"/>
    <col min="23" max="24" width="5.59765625" style="143" customWidth="1"/>
    <col min="25" max="25" width="10.69921875" style="143" customWidth="1"/>
    <col min="26" max="26" width="5" style="143" customWidth="1"/>
    <col min="27" max="27" width="5" style="144" customWidth="1"/>
    <col min="28" max="28" width="5.59765625" style="143" customWidth="1"/>
    <col min="29" max="256" width="5.69921875" style="143"/>
  </cols>
  <sheetData>
    <row r="1" spans="1:28">
      <c r="A1" s="145" t="s">
        <v>2532</v>
      </c>
    </row>
    <row r="2" spans="1:28" s="9" customFormat="1" ht="33.9" customHeight="1">
      <c r="A2" s="296" t="s">
        <v>2533</v>
      </c>
      <c r="B2" s="297"/>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row>
    <row r="3" spans="1:28" ht="17.100000000000001" customHeight="1">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9"/>
      <c r="AB3" s="148" t="s">
        <v>22</v>
      </c>
    </row>
    <row r="4" spans="1:28" ht="31.5" customHeight="1">
      <c r="A4" s="298" t="s">
        <v>2534</v>
      </c>
      <c r="B4" s="303" t="s">
        <v>2535</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5"/>
    </row>
    <row r="5" spans="1:28" ht="17.100000000000001" customHeight="1">
      <c r="A5" s="299"/>
      <c r="B5" s="301" t="s">
        <v>84</v>
      </c>
      <c r="C5" s="303" t="s">
        <v>2536</v>
      </c>
      <c r="D5" s="304"/>
      <c r="E5" s="304"/>
      <c r="F5" s="304"/>
      <c r="G5" s="304"/>
      <c r="H5" s="304"/>
      <c r="I5" s="304"/>
      <c r="J5" s="304"/>
      <c r="K5" s="304"/>
      <c r="L5" s="304"/>
      <c r="M5" s="304"/>
      <c r="N5" s="304"/>
      <c r="O5" s="304"/>
      <c r="P5" s="304"/>
      <c r="Q5" s="304"/>
      <c r="R5" s="304"/>
      <c r="S5" s="305"/>
      <c r="T5" s="303" t="s">
        <v>2537</v>
      </c>
      <c r="U5" s="304"/>
      <c r="V5" s="304"/>
      <c r="W5" s="304"/>
      <c r="X5" s="304"/>
      <c r="Y5" s="304"/>
      <c r="Z5" s="304"/>
      <c r="AA5" s="304"/>
      <c r="AB5" s="305"/>
    </row>
    <row r="6" spans="1:28" ht="57.6">
      <c r="A6" s="300"/>
      <c r="B6" s="302"/>
      <c r="C6" s="152" t="s">
        <v>2538</v>
      </c>
      <c r="D6" s="152" t="s">
        <v>2539</v>
      </c>
      <c r="E6" s="152" t="s">
        <v>2540</v>
      </c>
      <c r="F6" s="152" t="s">
        <v>2541</v>
      </c>
      <c r="G6" s="152" t="s">
        <v>2542</v>
      </c>
      <c r="H6" s="152" t="s">
        <v>2543</v>
      </c>
      <c r="I6" s="152" t="s">
        <v>2544</v>
      </c>
      <c r="J6" s="152" t="s">
        <v>2545</v>
      </c>
      <c r="K6" s="152" t="s">
        <v>2546</v>
      </c>
      <c r="L6" s="152" t="s">
        <v>2547</v>
      </c>
      <c r="M6" s="152" t="s">
        <v>2548</v>
      </c>
      <c r="N6" s="152" t="s">
        <v>2549</v>
      </c>
      <c r="O6" s="152" t="s">
        <v>2550</v>
      </c>
      <c r="P6" s="152" t="s">
        <v>2551</v>
      </c>
      <c r="Q6" s="152" t="s">
        <v>2552</v>
      </c>
      <c r="R6" s="152" t="s">
        <v>2553</v>
      </c>
      <c r="S6" s="152" t="s">
        <v>2554</v>
      </c>
      <c r="T6" s="152" t="s">
        <v>2538</v>
      </c>
      <c r="U6" s="152" t="s">
        <v>2555</v>
      </c>
      <c r="V6" s="152" t="s">
        <v>2556</v>
      </c>
      <c r="W6" s="152" t="s">
        <v>2557</v>
      </c>
      <c r="X6" s="152" t="s">
        <v>2558</v>
      </c>
      <c r="Y6" s="152" t="s">
        <v>2559</v>
      </c>
      <c r="Z6" s="152" t="s">
        <v>2560</v>
      </c>
      <c r="AA6" s="152" t="s">
        <v>2561</v>
      </c>
      <c r="AB6" s="152" t="s">
        <v>2562</v>
      </c>
    </row>
    <row r="7" spans="1:28" s="10" customFormat="1" ht="15.9" customHeight="1">
      <c r="A7" s="153" t="s">
        <v>2563</v>
      </c>
      <c r="B7" s="154">
        <f>SUM(C7,T7)</f>
        <v>110000</v>
      </c>
      <c r="C7" s="154">
        <f>SUM(D7:S7)</f>
        <v>56600</v>
      </c>
      <c r="D7" s="153">
        <v>20280</v>
      </c>
      <c r="E7" s="153">
        <v>5160</v>
      </c>
      <c r="F7" s="153">
        <v>0</v>
      </c>
      <c r="G7" s="153">
        <v>1290</v>
      </c>
      <c r="H7" s="153">
        <v>520</v>
      </c>
      <c r="I7" s="153">
        <v>4500</v>
      </c>
      <c r="J7" s="153">
        <v>3350</v>
      </c>
      <c r="K7" s="153">
        <v>1400</v>
      </c>
      <c r="L7" s="153">
        <v>3200</v>
      </c>
      <c r="M7" s="153">
        <v>15500</v>
      </c>
      <c r="N7" s="153">
        <v>0</v>
      </c>
      <c r="O7" s="153">
        <v>1400</v>
      </c>
      <c r="P7" s="153">
        <v>0</v>
      </c>
      <c r="Q7" s="153">
        <v>0</v>
      </c>
      <c r="R7" s="153">
        <v>0</v>
      </c>
      <c r="S7" s="153">
        <v>0</v>
      </c>
      <c r="T7" s="154">
        <f>SUM(U7:AB7)</f>
        <v>53400</v>
      </c>
      <c r="U7" s="153">
        <v>3800</v>
      </c>
      <c r="V7" s="153">
        <v>5300</v>
      </c>
      <c r="W7" s="153">
        <v>4500</v>
      </c>
      <c r="X7" s="153">
        <v>0</v>
      </c>
      <c r="Y7" s="153">
        <v>32500</v>
      </c>
      <c r="Z7" s="153">
        <v>0</v>
      </c>
      <c r="AA7" s="155">
        <v>0</v>
      </c>
      <c r="AB7" s="153">
        <v>7300</v>
      </c>
    </row>
  </sheetData>
  <sheetProtection formatCells="0" formatColumns="0" formatRows="0" insertColumns="0" insertRows="0" insertHyperlinks="0" deleteColumns="0" deleteRows="0" sort="0" autoFilter="0" pivotTables="0"/>
  <mergeCells count="6">
    <mergeCell ref="A2:AB2"/>
    <mergeCell ref="A4:A6"/>
    <mergeCell ref="B5:B6"/>
    <mergeCell ref="C5:S5"/>
    <mergeCell ref="T5:AB5"/>
    <mergeCell ref="B4:AB4"/>
  </mergeCells>
  <phoneticPr fontId="23" type="noConversion"/>
  <printOptions horizontalCentered="1" verticalCentered="1"/>
  <pageMargins left="0.1965278" right="0.1965278" top="0.59027779999999996" bottom="0.47222219999999998" header="0.3152778" footer="0.3152778"/>
  <pageSetup paperSize="9" scale="77" orientation="landscape" errors="blank"/>
</worksheet>
</file>

<file path=xl/worksheets/sheet9.xml><?xml version="1.0" encoding="utf-8"?>
<worksheet xmlns="http://schemas.openxmlformats.org/spreadsheetml/2006/main" xmlns:r="http://schemas.openxmlformats.org/officeDocument/2006/relationships">
  <sheetPr>
    <pageSetUpPr fitToPage="1"/>
  </sheetPr>
  <dimension ref="A1:IV7"/>
  <sheetViews>
    <sheetView showGridLines="0" zoomScaleSheetLayoutView="100" workbookViewId="0">
      <selection activeCell="M19" sqref="M19"/>
    </sheetView>
  </sheetViews>
  <sheetFormatPr defaultColWidth="5.69921875" defaultRowHeight="15.6"/>
  <cols>
    <col min="1" max="1" width="8.69921875" style="143" customWidth="1"/>
    <col min="2" max="2" width="6" style="143" customWidth="1"/>
    <col min="3" max="3" width="6.69921875" style="143" customWidth="1"/>
    <col min="4" max="5" width="6" style="143" customWidth="1"/>
    <col min="6" max="6" width="7.8984375" style="143" customWidth="1"/>
    <col min="7" max="8" width="6" style="143" customWidth="1"/>
    <col min="9" max="9" width="7.8984375" style="143" customWidth="1"/>
    <col min="10" max="10" width="7.09765625" style="143" customWidth="1"/>
    <col min="11" max="15" width="6" style="143" customWidth="1"/>
    <col min="16" max="16" width="8.09765625" style="144" customWidth="1"/>
    <col min="17" max="17" width="7.09765625" style="143" customWidth="1"/>
    <col min="18" max="19" width="6" style="143" customWidth="1"/>
    <col min="20" max="20" width="7.5" style="143" customWidth="1"/>
    <col min="21" max="22" width="6" style="143" customWidth="1"/>
    <col min="23" max="23" width="6.8984375" style="143" customWidth="1"/>
    <col min="24" max="24" width="6" style="143" customWidth="1"/>
    <col min="25" max="25" width="7.3984375" style="143" customWidth="1"/>
    <col min="26" max="26" width="6" style="143" customWidth="1"/>
    <col min="27" max="256" width="5.69921875" style="143"/>
  </cols>
  <sheetData>
    <row r="1" spans="1:26">
      <c r="A1" s="145" t="s">
        <v>2564</v>
      </c>
    </row>
    <row r="2" spans="1:26" s="9" customFormat="1" ht="33.9" customHeight="1">
      <c r="A2" s="296" t="s">
        <v>2533</v>
      </c>
      <c r="B2" s="297"/>
      <c r="C2" s="297"/>
      <c r="D2" s="297"/>
      <c r="E2" s="297"/>
      <c r="F2" s="297"/>
      <c r="G2" s="297"/>
      <c r="H2" s="297"/>
      <c r="I2" s="297"/>
      <c r="J2" s="297"/>
      <c r="K2" s="297"/>
      <c r="L2" s="297"/>
      <c r="M2" s="297"/>
      <c r="N2" s="297"/>
      <c r="O2" s="297"/>
      <c r="P2" s="297"/>
      <c r="Q2" s="297"/>
      <c r="R2" s="297"/>
      <c r="S2" s="297"/>
      <c r="T2" s="297"/>
      <c r="U2" s="297"/>
      <c r="V2" s="297"/>
      <c r="W2" s="297"/>
      <c r="X2" s="297"/>
      <c r="Y2" s="297"/>
      <c r="Z2" s="297"/>
    </row>
    <row r="3" spans="1:26" s="9" customFormat="1" ht="8.4" customHeight="1">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row>
    <row r="4" spans="1:26" ht="17.100000000000001" customHeight="1">
      <c r="A4" s="148"/>
      <c r="B4" s="148" t="s">
        <v>0</v>
      </c>
      <c r="C4" s="148"/>
      <c r="D4" s="148"/>
      <c r="E4" s="148"/>
      <c r="F4" s="148"/>
      <c r="G4" s="148"/>
      <c r="H4" s="148"/>
      <c r="I4" s="148"/>
      <c r="J4" s="148"/>
      <c r="K4" s="148"/>
      <c r="L4" s="148"/>
      <c r="M4" s="148"/>
      <c r="N4" s="148"/>
      <c r="O4" s="148"/>
      <c r="P4" s="149"/>
      <c r="Q4" s="148"/>
      <c r="R4" s="148"/>
      <c r="S4" s="148"/>
      <c r="T4" s="148"/>
      <c r="U4" s="148"/>
      <c r="V4" s="148"/>
      <c r="W4" s="148"/>
      <c r="X4" s="148"/>
      <c r="Y4" s="148"/>
      <c r="Z4" s="148" t="s">
        <v>22</v>
      </c>
    </row>
    <row r="5" spans="1:26" ht="31.5" customHeight="1">
      <c r="A5" s="298" t="s">
        <v>2534</v>
      </c>
      <c r="B5" s="303" t="s">
        <v>2565</v>
      </c>
      <c r="C5" s="304"/>
      <c r="D5" s="304"/>
      <c r="E5" s="304"/>
      <c r="F5" s="304"/>
      <c r="G5" s="304"/>
      <c r="H5" s="304"/>
      <c r="I5" s="304"/>
      <c r="J5" s="304"/>
      <c r="K5" s="304"/>
      <c r="L5" s="304"/>
      <c r="M5" s="304"/>
      <c r="N5" s="304"/>
      <c r="O5" s="304"/>
      <c r="P5" s="304"/>
      <c r="Q5" s="304"/>
      <c r="R5" s="304"/>
      <c r="S5" s="304"/>
      <c r="T5" s="304"/>
      <c r="U5" s="304"/>
      <c r="V5" s="304"/>
      <c r="W5" s="304"/>
      <c r="X5" s="304"/>
      <c r="Y5" s="304"/>
      <c r="Z5" s="305"/>
    </row>
    <row r="6" spans="1:26" ht="57.6">
      <c r="A6" s="299"/>
      <c r="B6" s="151" t="s">
        <v>2566</v>
      </c>
      <c r="C6" s="152" t="s">
        <v>2527</v>
      </c>
      <c r="D6" s="152" t="s">
        <v>447</v>
      </c>
      <c r="E6" s="152" t="s">
        <v>455</v>
      </c>
      <c r="F6" s="152" t="s">
        <v>2503</v>
      </c>
      <c r="G6" s="152" t="s">
        <v>616</v>
      </c>
      <c r="H6" s="152" t="s">
        <v>715</v>
      </c>
      <c r="I6" s="152" t="s">
        <v>820</v>
      </c>
      <c r="J6" s="152" t="s">
        <v>919</v>
      </c>
      <c r="K6" s="152" t="s">
        <v>1153</v>
      </c>
      <c r="L6" s="152" t="s">
        <v>1287</v>
      </c>
      <c r="M6" s="152" t="s">
        <v>1423</v>
      </c>
      <c r="N6" s="152" t="s">
        <v>1458</v>
      </c>
      <c r="O6" s="152" t="s">
        <v>1656</v>
      </c>
      <c r="P6" s="152" t="s">
        <v>1759</v>
      </c>
      <c r="Q6" s="152" t="s">
        <v>1868</v>
      </c>
      <c r="R6" s="152" t="s">
        <v>1901</v>
      </c>
      <c r="S6" s="152" t="s">
        <v>1957</v>
      </c>
      <c r="T6" s="151" t="s">
        <v>1976</v>
      </c>
      <c r="U6" s="151" t="s">
        <v>2057</v>
      </c>
      <c r="V6" s="150" t="s">
        <v>2097</v>
      </c>
      <c r="W6" s="151" t="s">
        <v>2181</v>
      </c>
      <c r="X6" s="152" t="s">
        <v>2270</v>
      </c>
      <c r="Y6" s="152" t="s">
        <v>2282</v>
      </c>
      <c r="Z6" s="152" t="s">
        <v>2265</v>
      </c>
    </row>
    <row r="7" spans="1:26" s="10" customFormat="1" ht="15.9" customHeight="1">
      <c r="A7" s="153" t="s">
        <v>2563</v>
      </c>
      <c r="B7" s="154">
        <f>SUM(C7:Z7)</f>
        <v>271972</v>
      </c>
      <c r="C7" s="153">
        <v>31516</v>
      </c>
      <c r="D7" s="153">
        <v>0</v>
      </c>
      <c r="E7" s="153">
        <v>46</v>
      </c>
      <c r="F7" s="153">
        <v>988</v>
      </c>
      <c r="G7" s="153">
        <v>91440</v>
      </c>
      <c r="H7" s="153">
        <v>1023</v>
      </c>
      <c r="I7" s="153">
        <v>2211</v>
      </c>
      <c r="J7" s="153">
        <v>44179</v>
      </c>
      <c r="K7" s="153">
        <v>23166</v>
      </c>
      <c r="L7" s="153">
        <v>51</v>
      </c>
      <c r="M7" s="153">
        <v>14133</v>
      </c>
      <c r="N7" s="153">
        <v>41037</v>
      </c>
      <c r="O7" s="153">
        <v>4193</v>
      </c>
      <c r="P7" s="153">
        <v>301</v>
      </c>
      <c r="Q7" s="153">
        <v>285</v>
      </c>
      <c r="R7" s="153">
        <v>0</v>
      </c>
      <c r="S7" s="153">
        <v>0</v>
      </c>
      <c r="T7" s="153">
        <v>1256</v>
      </c>
      <c r="U7" s="153">
        <v>8652</v>
      </c>
      <c r="V7" s="153">
        <v>277</v>
      </c>
      <c r="W7" s="153">
        <v>2079</v>
      </c>
      <c r="X7" s="153">
        <v>2000</v>
      </c>
      <c r="Y7" s="153">
        <v>0</v>
      </c>
      <c r="Z7" s="153">
        <v>3139</v>
      </c>
    </row>
  </sheetData>
  <sheetProtection formatCells="0" formatColumns="0" formatRows="0" insertColumns="0" insertRows="0" insertHyperlinks="0" deleteColumns="0" deleteRows="0" sort="0" autoFilter="0" pivotTables="0"/>
  <mergeCells count="3">
    <mergeCell ref="A2:Z2"/>
    <mergeCell ref="A5:A6"/>
    <mergeCell ref="B5:Z5"/>
  </mergeCells>
  <phoneticPr fontId="23" type="noConversion"/>
  <printOptions horizontalCentered="1"/>
  <pageMargins left="0.47222219999999998" right="0.47222219999999998" top="0.59027779999999996" bottom="0.47222219999999998" header="0.3152778" footer="0.3152778"/>
  <pageSetup paperSize="9" scale="71" fitToHeight="0" orientation="landscape"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13</vt:i4>
      </vt:variant>
    </vt:vector>
  </HeadingPairs>
  <TitlesOfParts>
    <vt:vector size="32" baseType="lpstr">
      <vt:lpstr>封面</vt:lpstr>
      <vt:lpstr>目录</vt:lpstr>
      <vt:lpstr>表一</vt:lpstr>
      <vt:lpstr>表二</vt:lpstr>
      <vt:lpstr>表三</vt:lpstr>
      <vt:lpstr>表四</vt:lpstr>
      <vt:lpstr>表五</vt:lpstr>
      <vt:lpstr>表六 (1)</vt:lpstr>
      <vt:lpstr>表六（2)</vt:lpstr>
      <vt:lpstr>表七 (1)</vt:lpstr>
      <vt:lpstr>表七(2)</vt:lpstr>
      <vt:lpstr>表八</vt:lpstr>
      <vt:lpstr>表九</vt:lpstr>
      <vt:lpstr>表十</vt:lpstr>
      <vt:lpstr>表十一</vt:lpstr>
      <vt:lpstr>表十二</vt:lpstr>
      <vt:lpstr>表十三（1）</vt:lpstr>
      <vt:lpstr>表十三（2）</vt:lpstr>
      <vt:lpstr>表十四</vt:lpstr>
      <vt:lpstr>表二!Print_Titles</vt:lpstr>
      <vt:lpstr>表九!Print_Titles</vt:lpstr>
      <vt:lpstr>'表六 (1)'!Print_Titles</vt:lpstr>
      <vt:lpstr>'表六（2)'!Print_Titles</vt:lpstr>
      <vt:lpstr>'表七 (1)'!Print_Titles</vt:lpstr>
      <vt:lpstr>'表七(2)'!Print_Titles</vt:lpstr>
      <vt:lpstr>表三!Print_Titles</vt:lpstr>
      <vt:lpstr>表十二!Print_Titles</vt:lpstr>
      <vt:lpstr>表十一!Print_Titles</vt:lpstr>
      <vt:lpstr>表四!Print_Titles</vt:lpstr>
      <vt:lpstr>表五!Print_Titles</vt:lpstr>
      <vt:lpstr>表一!Print_Titles</vt:lpstr>
      <vt:lpstr>地区名称</vt:lpstr>
    </vt:vector>
  </TitlesOfParts>
  <Company>MC SYSTEM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xbany</cp:lastModifiedBy>
  <cp:revision>1</cp:revision>
  <cp:lastPrinted>2019-12-21T18:44:00Z</cp:lastPrinted>
  <dcterms:created xsi:type="dcterms:W3CDTF">2006-02-17T21:15:00Z</dcterms:created>
  <dcterms:modified xsi:type="dcterms:W3CDTF">2022-05-20T07:30:57Z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DBAF0662BD0E43DB963534E1A64F420F</vt:lpwstr>
  </property>
</Properties>
</file>